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090" activeTab="0"/>
  </bookViews>
  <sheets>
    <sheet name="Bieu1.Von2024" sheetId="1" r:id="rId1"/>
    <sheet name="Bieu2.Von2023_Keodai" sheetId="2" r:id="rId2"/>
  </sheets>
  <definedNames>
    <definedName name="_xlnm.Print_Titles" localSheetId="0">'Bieu1.Von2024'!$4:$6</definedName>
    <definedName name="_xlnm.Print_Titles" localSheetId="1">'Bieu2.Von2023_Keodai'!$4:$6</definedName>
  </definedNames>
  <calcPr fullCalcOnLoad="1"/>
</workbook>
</file>

<file path=xl/sharedStrings.xml><?xml version="1.0" encoding="utf-8"?>
<sst xmlns="http://schemas.openxmlformats.org/spreadsheetml/2006/main" count="557" uniqueCount="357">
  <si>
    <t>STT</t>
  </si>
  <si>
    <t>Danh mục dự án, chương trình</t>
  </si>
  <si>
    <t>Chủ đầu tư</t>
  </si>
  <si>
    <t>Đăng ký tiến độ giải ngân kế hoạch vốn đầu tư công, vốn thực hiện các CTMTQG năm 2024</t>
  </si>
  <si>
    <t>Quý II năm 2024</t>
  </si>
  <si>
    <t>Quý III năm 2024</t>
  </si>
  <si>
    <t>Quý IV năm 2024</t>
  </si>
  <si>
    <t>Ghi chú</t>
  </si>
  <si>
    <t>Từ 01/01/2024 đến hết 30/4/2024</t>
  </si>
  <si>
    <t>Đơn vị: Triệu đồng</t>
  </si>
  <si>
    <t>Kế hoạch vốn năm 2024 được giao</t>
  </si>
  <si>
    <t>Từ 01/01/2024 đến hết 31/5/2024</t>
  </si>
  <si>
    <t>Từ 01/01/2024 đến hết 30/6/2024</t>
  </si>
  <si>
    <t>Từ 01/01/2024 đến hết 31/7/2024</t>
  </si>
  <si>
    <t>Từ 01/01/2024 đến hết 31/8/2024</t>
  </si>
  <si>
    <t>Từ 01/01/2024 đến hết 30/9/2024</t>
  </si>
  <si>
    <t>Từ 01/01/2024 đến hết 31/10/2024</t>
  </si>
  <si>
    <t>Từ 01/01/2024 đến hết 30/11/2024</t>
  </si>
  <si>
    <t>Từ 01/01/2024 đến hết 31/12/2024</t>
  </si>
  <si>
    <t>Từ 01/01/2024 đến hết 31/01/2025</t>
  </si>
  <si>
    <t>I</t>
  </si>
  <si>
    <t>-</t>
  </si>
  <si>
    <t>II</t>
  </si>
  <si>
    <t>CTMTQG xây dựng nông thôn mới</t>
  </si>
  <si>
    <t>*</t>
  </si>
  <si>
    <t>Vốn đầu tư phát triển</t>
  </si>
  <si>
    <t>Vốn sự nghiệp</t>
  </si>
  <si>
    <t>Vốn ngân sách trung ương:</t>
  </si>
  <si>
    <t>Vốn ngân sách tỉnh:</t>
  </si>
  <si>
    <t>CTMTQG giảm nghèo bền vững</t>
  </si>
  <si>
    <t>Vốn thực hiện các CTMTQG</t>
  </si>
  <si>
    <t>A</t>
  </si>
  <si>
    <t>NGUỒN VỐN DO CẤP TỈNH QUẢN LÝ</t>
  </si>
  <si>
    <t>B</t>
  </si>
  <si>
    <t>NGUỒN VỐN DO CẤP HUYỆN QUẢN LÝ</t>
  </si>
  <si>
    <t>C</t>
  </si>
  <si>
    <t>NGUỒN VỐN DO CẤP XÃ QUẢN LÝ</t>
  </si>
  <si>
    <t>Xã ….</t>
  </si>
  <si>
    <t>Xã …</t>
  </si>
  <si>
    <r>
      <t xml:space="preserve">Vốn thực hiện các dự án đầu tư XDCB tập trung </t>
    </r>
    <r>
      <rPr>
        <b/>
        <i/>
        <sz val="11"/>
        <color indexed="10"/>
        <rFont val="Times New Roman"/>
        <family val="1"/>
      </rPr>
      <t>(không thuộc các CTMTQG)</t>
    </r>
  </si>
  <si>
    <t>2.1</t>
  </si>
  <si>
    <t>1.1</t>
  </si>
  <si>
    <t>Huyện/Đơn vị chủ trì, quản lý …...</t>
  </si>
  <si>
    <t>1.2</t>
  </si>
  <si>
    <t>a</t>
  </si>
  <si>
    <t>Nội dung thành phần…...</t>
  </si>
  <si>
    <t>b</t>
  </si>
  <si>
    <t>Như điểm a nêu trên</t>
  </si>
  <si>
    <t>Như khoản 1.1 nêu trên</t>
  </si>
  <si>
    <t>Huyện/Đơn vị chủ trì, quản lý ……</t>
  </si>
  <si>
    <t>Biểu số 01</t>
  </si>
  <si>
    <t>Biểu số 02</t>
  </si>
  <si>
    <t>Tương tự như mục II, phần A nêu trên</t>
  </si>
  <si>
    <r>
      <t xml:space="preserve">BIỂU ĐĂNG KÝ CHI TIẾT TIẾN ĐỘ GIẢI NGÂN KẾ HOẠCH VỐN ĐẦU TƯ CÔNG, VỐN THỰC HIỆN CÁC CTMTQG GIAO NĂM 2024
</t>
    </r>
    <r>
      <rPr>
        <i/>
        <sz val="14"/>
        <rFont val="Times New Roman"/>
        <family val="1"/>
      </rPr>
      <t>(Kèm theo Báo cáo số          /BC-UBND ngày         /4/2024 của UBND thị xã)</t>
    </r>
  </si>
  <si>
    <t>Hỗ trợ ngân sách huyện, thành phố đầu tư theo Nghị quyết số 36/2020/NQ-HĐND ngày 09/12/2020 của HĐND tỉnh</t>
  </si>
  <si>
    <t>Hỗ trợ đầu tư cơ sở làm việc công an xã chính quy giai đoạn 2021-2025 (hỗ trợ từ ngân sách tỉnh 01 tỷ đồng/xã)</t>
  </si>
  <si>
    <r>
      <t xml:space="preserve">Vốn ngân sách tỉnh </t>
    </r>
    <r>
      <rPr>
        <b/>
        <i/>
        <sz val="11"/>
        <color indexed="10"/>
        <rFont val="Times New Roman"/>
        <family val="1"/>
      </rPr>
      <t>(nguồn vốn ngân sách tỉnh hỗ trợ ngân sách cấp huyện để thực hiện đầu tư các chương trình, dự án)</t>
    </r>
  </si>
  <si>
    <t>Nội dung thành phần số 02: Phát triển hạ tầng KT-XH cơ bản đồng bộ, hiện đại, đảm bảo kết nối nông thôn - đô thị và kết nối các vùng miền</t>
  </si>
  <si>
    <t>Nội dung thành phần số 03:Tiếp tục thực hiện có hiệu quả cơ cấu lại ngành nông nghiệp, phát triển kinh tế nông thôn; triển khai mạnh mẽ Chương trình mỗi xã một sản phẩm (OCOP) ... góp phần nâng cao thu nhập người dân theo hướng bền vững</t>
  </si>
  <si>
    <t>Nội dung thành phần số 11: Tăng cường công tác giám sát, đánh giá thực hiện chương trình, nâng cao năng lực xây dựng NTM, truyền thông về xây dựng NTM, thực hiện phong trào thi đua cả nước chung sức xây dựng nông thôn mới</t>
  </si>
  <si>
    <t>Dự án 2: Đa dạng hóa sinh kế, phát triển mô hình giảm nghèo</t>
  </si>
  <si>
    <t>Dự án 3: Hỗ trợ phát triển sản xuất, cải thiện dinh dưỡng</t>
  </si>
  <si>
    <t>Dự án 4: Phát triển giáo dục nghề nghiệp, việc làm bền vững</t>
  </si>
  <si>
    <t>Dự án 6: Truyền thông và giảm nghèo về thông tin</t>
  </si>
  <si>
    <t>Dự án 7: Nâng cao năng lực và giám sát, đánh giá Chương trình</t>
  </si>
  <si>
    <t>Phòng Kinh tế UBND thị xã</t>
  </si>
  <si>
    <t>Ban QLDA ĐTXD</t>
  </si>
  <si>
    <t>Ban QLDA ĐTXD, UBND xã</t>
  </si>
  <si>
    <t>UBND xã, phường</t>
  </si>
  <si>
    <t>Dự án chuyển tiếp từ năm 2016-2023</t>
  </si>
  <si>
    <t>Đường vành đai thị trấn Bích Động (kết nối tuyến đường tỉnh 298 với đường tỉnh 295B), huyện Việt Yên, tỉnh Bắc Giang</t>
  </si>
  <si>
    <t>Tu bổ khu di tích Mộ và đền thờ Thân Công Tài, huyện Việt Yên, tỉnh Bắc Giang</t>
  </si>
  <si>
    <t>Trụ sở liên cơ quan huyện Việt Yên</t>
  </si>
  <si>
    <t>Tu bổ, tôn tạo Chùa Thổ Hà, huyện Việt Yên, tỉnh Bắc Giang</t>
  </si>
  <si>
    <t>Xây dựng mới tuyến đường Hồ Công Dự kéo dài kết nối với đường Nguyễn Thế Nho, huyện Việt Yên, tỉnh Bắc Giang</t>
  </si>
  <si>
    <t>Đầu tư xây dựng cầu vượt QL1, kết nối đường vành đai IV với đường trong khu công nghiệp Quang Châu và mở rộng đường gom QL1, tỉnh Bắc Giang</t>
  </si>
  <si>
    <t>Đầu tư xây dựng Đường kết nối QL17 - Khu công nghiệp Việt Hàn - Khu công nghiệp Đình Trám với QL37</t>
  </si>
  <si>
    <t>Đầu tư xây dựng Khu dân cư Đồng Vân, huyện Việt Yên, tỉnh Bắc Giang</t>
  </si>
  <si>
    <t>Đầu tư xây dựng Khu dân cư Bắc Quang Châu, huyện Việt Yên, tỉnh Bắc Giang</t>
  </si>
  <si>
    <t xml:space="preserve">Xây dựng tuyến đường kết nối đường Quốc lộ 17 với Cao tốc Hà Nội - Bắc Giang qua Khu công nghiệp Yên Lư và Khu công nghiệp Vân Trung, huyện Việt Yên, tỉnh Bắc Giang. </t>
  </si>
  <si>
    <t>Cải tạo, nâng cấp hệ thống đường giao thông năm 2020, hạng mục - hạng mục: Đầu tư xây dựng tuyến đường Nghè Nếnh (đoạn từ giáp nhà văn hóa Ninh Khánh đi giao đường Doãn Đại Hiệu), huyện Việt Yên, tỉnh Bắc Giang</t>
  </si>
  <si>
    <t>Đầu tư xây dựng Xây dựng đường nối QL17 với QL37 qua KCN Vân Trung, tỉnh Bắc Giang</t>
  </si>
  <si>
    <t>Cải tạo, nâng cấp cơ sở vật chất giáo dục năm 2020, hạng mục: Cải tạo, nâng cấp trường mầm non Nghĩa Trung.</t>
  </si>
  <si>
    <t>Cải tạo, nâng cấp trường mầm non Việt Tiến, xã Việt Tiến,  huyện Việt Yên, tỉnh Bắc Giang</t>
  </si>
  <si>
    <t xml:space="preserve">Cải tạo, nâng cấp Trường Tiểu học Hoàng Ninh, xã Hoàng Ninh,  huyện Việt Yên, tỉnh Bắc Giang </t>
  </si>
  <si>
    <t>GPMB, xây dựng cơ sở hạ tầng trên địa bàn huyện; Hạng mục: Khu dân cư thôn 6 xã Việt Tiến (Giai đoạn 2)</t>
  </si>
  <si>
    <t>GPMB, xây dựng cơ sở hạ tầng trên địa bàn huyện; Hạng mục: Khu dân cư thôn Thượng Phúc, Tăng Tiến  huyện Việt Yên</t>
  </si>
  <si>
    <t>GPMB, xây dựng cơ sở hạ tầng trên địa bàn huyện; Hạng mục: Khu dân cư thôn Thượng Phúc, Tăng Tiến ( Giai đoạn 2), huyện Việt Yên</t>
  </si>
  <si>
    <t>Bồi thường, hỗ trợ GPMB khi nhà nước thu hồi đất để thực hiện dự án: Xây dựng khu dân cư thôn Vàng, thôn Tự, xã Bích Sơn, huyện Việt Yên, tỉnh Bắc Giang (Đợt 2)</t>
  </si>
  <si>
    <t>GPMB, xây dựng cơ sở hạ tầng trên địa bàn huyện; Hạng mục: Khu dân cư thôn Dục Quang, thị trấn Bích Động, huyện Việt Yên</t>
  </si>
  <si>
    <t>Dự án chuyển tiếp năm 2021 và năm 2022</t>
  </si>
  <si>
    <t>Đầu tư xây dựng tuyến đường trục nối QL37 với đường vành đai IV, huyện Việt Yên, tỉnh Bắc Giang</t>
  </si>
  <si>
    <t>Đường kết nối đường vành đai Bích Động với đường vành đai Đông Bắc Thành phố Bắc Giang</t>
  </si>
  <si>
    <t>Đầu tư xây dựng tuyến đường nối 298B (thôn Khả Lý Thượng) với đường vành đai IV, huyện Việt Yên, tỉnh Bắc Giang</t>
  </si>
  <si>
    <t>Trụ sở khối cơ quan Đảng, đoàn thể, huyện Việt Yên, tỉnh Bắc Giang</t>
  </si>
  <si>
    <t>Quần thể văn hóa, thể thao huyện Việt Yên, tỉnh Bắc Giang</t>
  </si>
  <si>
    <t>Đầu tư xây dựng Trường THCS Hương Mai, xã Hương Mai, huyện Việt Yên</t>
  </si>
  <si>
    <t>Cải tạo, nâng cấp Trường tiểu học Nếnh, thị trấn Nếnh, huyện Việt Yên, tỉnh Bắc Giang.</t>
  </si>
  <si>
    <t>Đầu tư xây dựng Trường mầm non Ninh Sơn, xã Ninh Sơn; huyện Việt Yên, tỉnh Bắc Giang</t>
  </si>
  <si>
    <t>Tu bổ, tôn tạo Chùa Bổ đà; hạng mục: Cổng, tường rào.</t>
  </si>
  <si>
    <t>Tu bổ, tôn tạo chùa Vân Cốc, huyện Việt Yên, tỉnh Bắc Giang</t>
  </si>
  <si>
    <t>Khu dân cư thôn Đạo Ngạn, xã Quang Châu</t>
  </si>
  <si>
    <t xml:space="preserve">Khu dân cư thôn 6, xã Việt Tiến, huyện Việt Yên </t>
  </si>
  <si>
    <t>Khu dân cư Ninh Khánh (Vùng 1), thị trấn Nếnh</t>
  </si>
  <si>
    <t>Khu dân cư thôn thượng Phúc, xã Tăng Tiến (giai đoạn 3)</t>
  </si>
  <si>
    <t xml:space="preserve">Khu dân cư thôn Trúc Tay, Trung Đồng, xã Vân Trung </t>
  </si>
  <si>
    <t>GPMB, xây dựng cơ sở hạ tầng trên địa bàn huyện; Hạng mục: Xây dựng khu dân cư đường Nguyễn Thế Nho giai đoạn 4, thị trấn Bích Động, huyện Việt Yên, tỉnh Bắc Giang</t>
  </si>
  <si>
    <t>Đầu tư xây dựng khu dân cư trung tâm thị trấn Bích Động (số 3) huyện Việt Yên</t>
  </si>
  <si>
    <t>Khu dân cư Sơn Quang Tân Sơn xã Trung Sơn giai đoạn 3</t>
  </si>
  <si>
    <t>Cải tạo, nâng cấp hệ thống điện huyện Việt Yên; Hạng mục: Cải tạo hệ thống điện chiếu sáng chống cận cho các trường tiểu học và trung học cơ sở</t>
  </si>
  <si>
    <t>Cải tạo, nâng cấp trường tiểu học Thượng Lan, xã Thượng Lan, huyện Việt Yên</t>
  </si>
  <si>
    <t>Đầu tư xây dựng trường tiểu học xã Tự Lạn</t>
  </si>
  <si>
    <t>Cải tạo khuôn viên trung tâm hành chính UBND huyện Việt Yên</t>
  </si>
  <si>
    <t>Chỉnh trang cảnh quan hệ thống giao thông, không gian công cộng, cây xanh đô thị; Hạng mục: Quần thể văn hóa thể thao huyện Việt Yên (giai đoạn 2)</t>
  </si>
  <si>
    <t>CHỉnh trang cảnh quan hệ thống giao thông, không gian công cộng, cây xanh đô thị - Hạng mục: Chỉnh trang cảnh quan nút giao QL1 trên địa bàn huyện Việt Yên</t>
  </si>
  <si>
    <t>Cải tạo, nâng cấp hệ thống điện huyện Việt Yên</t>
  </si>
  <si>
    <t>Đầu tư trụ sở công an xã, thị trấn giai đoạn đến 2025 trên địa bàn huyện Việt Yên; Hạng mục: Trụ sở công an xã Quảng Minh</t>
  </si>
  <si>
    <t>Cải tạo, nâng câp trường tiểu học Nghĩa Trung (Khu lẻ)</t>
  </si>
  <si>
    <t>Cải tạo, nâng câp trường mầm non Minh Đức (khu trung tâm và khu lẻ)</t>
  </si>
  <si>
    <t>Đầu tư xây dựng trường THCS Vân Hà, xã Vân Hà</t>
  </si>
  <si>
    <t>GPMB đầu tư KDC đấu giá quyền sử dụng đất:Hạng mục: Khu dân cư tổ dân phố Tự thị trấn Bích Động</t>
  </si>
  <si>
    <t>Khu dân cư Thượng Phúc, Tăng Tiến; Đức Liễn, Hồng Thái huyện Việt Yên</t>
  </si>
  <si>
    <t>Khu dân cư thôn Như Thiết, xã Hồng Thái (Giai đoạn 2)</t>
  </si>
  <si>
    <t>Khu dân cư đường Dương Quốc Cơ thị trấn Bích Động</t>
  </si>
  <si>
    <t>Khu dân cư tổ dân phố Kiểu, thị trấn Bích Động (Đổi tên từ KDC Văn Xá (khu 2)</t>
  </si>
  <si>
    <t>Khu dân cư Văn Xá, thị trấn Bích Động</t>
  </si>
  <si>
    <t>Đầu tư xây dựng cầu vượt Vành đai 4 trên đường tỉnh 295B</t>
  </si>
  <si>
    <t>Cải tạo, nâng cấp trạm y tế xã Việt Tiến</t>
  </si>
  <si>
    <t>Cải tạo, nâng cấp trạm y tế xã Thượng Lan</t>
  </si>
  <si>
    <t xml:space="preserve"> Cảo tạo, nâng cấp Trường Mầm non Thượng Lan, xã Thượng Lan</t>
  </si>
  <si>
    <t xml:space="preserve"> Cảo tạo, nâng cấp trường  THCS Tự Lạn</t>
  </si>
  <si>
    <t>Cải tạo, nâng cấp trường Trung học cơ sở Trung Sơn, huyện Việt Yên</t>
  </si>
  <si>
    <t>Cải tạo, nâng cấp trường Tiểu học Minh Đức, huyện Việt Yên (điểm Mỏ Thổ)</t>
  </si>
  <si>
    <t>Cải tạo, nâng cấp trường Mần non xã Tự Lạn, huyện Việt Yên (điểm chính và điểm thôn Râm)</t>
  </si>
  <si>
    <t>Cải tạo, nâng cấp trường Mần non xã Minh Đức, huyện Việt Yên</t>
  </si>
  <si>
    <t>Cải tạo, nâng cấp trạm y tế xã Quảng Minh</t>
  </si>
  <si>
    <t>Quần thể văn hóa thể thao huyện Việt Yên giai đoạn 3</t>
  </si>
  <si>
    <t>Cải tạo nâng cấp hệ thống điện tuyến đường từ đường nối QL37-QL17-ĐT292 với ĐT 298, Đường nối QL37-17-ĐT292 từ Đê Lái nghiên đến QL17</t>
  </si>
  <si>
    <t>Đầu tư xây dựng cơ sở y tế, giáo dục trên địa
bàn huyện; Hạng mục: Cải tạo, nâng cấp
trường Trung học cơ sở Việt Tiến, huyện Việt
Yên</t>
  </si>
  <si>
    <t>Đầu tư trụ sở công an xã, thị trấn giai đoạn đến năm 2025 trên địa bàn huyện Việt Yên, hạng mục: Đầu tư xây dựng trụ sở công an xã Thượng Lan, Nghĩa Trung, Trung Sơn</t>
  </si>
  <si>
    <t>Đầu tư hệ thống phòng cháy, chữa cháy giáo dục trên địa bàn huyện</t>
  </si>
  <si>
    <t>Cải tạo, nâng cấp hệ thống điện huyện Việt Yên (Hạng mục: tuyến đường vành đai 4 đoạn từ trường cấp III lý Thường Kiệt đến QL37; tuyến đường ngã tư Tân Sơn đi Đống Mối)</t>
  </si>
  <si>
    <t>Cải tạo, nâng cấp hệ thống điện huyện Việt Yên (Hạng mục: tuyến đường 298 đoạn từ nhà máy gạch Bích Sơn đến hết địa bàn huyện Việt Yên;  tuyến đường QL37-QL17-ĐT292: Km0-Km1+500; QL37 đoạn cầu vượt Đình Trám đến khu nhà ở xã hội Công nhân)</t>
  </si>
  <si>
    <t>Chỉnh trang cảnh quan đô thị trên địa bàn huyện, hạng mục: Chỉnh trang tuyến phố chính theo đề án tuyến phố văn minh và một số hạng mục khác</t>
  </si>
  <si>
    <t>Cải tạo, nâng cấp trường mầm non Nghĩa Trung (điểm chính), xã Nghĩa Trung</t>
  </si>
  <si>
    <t>Trụ sở Ban tiếp công dân huyện Việt Yên</t>
  </si>
  <si>
    <t>ĐTXD tuyến đường từ ĐT.298 đi Cổ Đèo, xã Nghĩa Trung</t>
  </si>
  <si>
    <t>ĐTXD tuyến đường kết nối từ Cổ Đèo xã Nghĩa Trung với đường vành đai Bích Động đi thành phố Bắc Giang</t>
  </si>
  <si>
    <t>Tôn tạo, tu bổ di tích lịch sử văn hóa huyện Việt Yên; Hạng mục: Đền bà Chúa Kho</t>
  </si>
  <si>
    <t>Đầu tư xây dựng khuôn viên trung tâm y tế huyện Việt Yên</t>
  </si>
  <si>
    <t>Đầu tư xây dựng trụ sở công an xã Tiên Sơn</t>
  </si>
  <si>
    <t xml:space="preserve"> Cải tạo, nâng cấp Trường tiểu học Minh Đức,xã Minh Đức</t>
  </si>
  <si>
    <t>Cải tạo, nâng cấp trường  THCS Thượng Lan</t>
  </si>
  <si>
    <t>Đầu tư xây dựng cơ sở y tế, giáo dục trên địa
bàn huyện; Hạng mục: Cải tạo, nâng cấp
trường Trung học cơ sở Nghĩa Trung, huyện
Việt Yên</t>
  </si>
  <si>
    <t>Cải tạo, nâng cấp trường Tiểu học Quảng Minh, huyện Việt Yên (giai đoạn 1)</t>
  </si>
  <si>
    <t>Đầu tư xây dựng cơ sở y tế, giáo dục trên địa
bàn huyện; Hạng mục: Cải tạo, nâng cấp
trường Mầm non xã Tiên Sơn, huyện Việt Yên</t>
  </si>
  <si>
    <t xml:space="preserve"> Đầu tư xây dựng trường Tiểu học Tự lạn,
huyện Việt Yên, tỉnh Bắc Giang (Giai đoạn 2)</t>
  </si>
  <si>
    <t>Trường Tiểu học Trung Sơn, huyện Việt Yên
(Điểm dĩnh sơn và Điểm Sơn Quang)</t>
  </si>
  <si>
    <t>Đầu tư xây dựng trung tâm chính trị huyện Việt Yên</t>
  </si>
  <si>
    <t>Trụ sở làm việc Đảng Ủy, HĐND - UBND xã Trung Sơn</t>
  </si>
  <si>
    <t>Đầu tư trụ sở công an xã, thị trấn giai đoạn đến 2025 trên địa bàn huyện Việt Yên; Hạng mục: Công an Trung Sơn</t>
  </si>
  <si>
    <t>Cải tạo, sửa chữa nhà Huyện ủy và UBKT Huyện ủy</t>
  </si>
  <si>
    <t>Tôn tạo, tu bổ di tích lịch sử văn hóa huyện Việt Yên, hạng mục: Di tích Quốc gia Đình Đông</t>
  </si>
  <si>
    <t>Cải tạo nâng cấp QL17; Hạng mục: Lắp đặt đèn chiếu sáng, xây rãnh thoát nước và cải tạo vỉa hè đoạn tuyến QL17 từ KM721+800-KM74+500</t>
  </si>
  <si>
    <t>Khu dân cư thôn Như Thiết, xã Hồng Thái</t>
  </si>
  <si>
    <t>Khu dân cư thôn Sơn Hải, xã Trung Sơn</t>
  </si>
  <si>
    <t>Khu dân cư mới dọc tuyến đường Yên Ninh, thị trấn Nếnh (giai đoạn 2)</t>
  </si>
  <si>
    <t>Khu dân cư Yên Ninh, Ninh Khánh thị trấn Nếnh, huyện Việt Yên</t>
  </si>
  <si>
    <t>Dự án đầu tư mới năm 2024</t>
  </si>
  <si>
    <t>Các dự án đầu tư mới giai đoạn 2021-2025</t>
  </si>
  <si>
    <t>Dự án khởi công mới năm 2023</t>
  </si>
  <si>
    <t>VỐN DO CẤP XÃ QUẢN LÝ</t>
  </si>
  <si>
    <t>Đầu tư xây dựng tuyến đường nối vành đai IV với cầu Hà Bắc 1, huyện Việt Yên, tỉnh Bắc Giang</t>
  </si>
  <si>
    <t>Hiện đại hóa phòng tiếp dân các xã, phường</t>
  </si>
  <si>
    <t>Cải tạo, nâng cấp hệ thống giao thông xã Vân Hà, huyện Việt Yên, tỉnh Bắc Giang</t>
  </si>
  <si>
    <t>Cải tạo, nâng cấp Trường Mầm non Nghĩa Trung (khu lẻ thôn Đồng Xuân)</t>
  </si>
  <si>
    <t>Trụ sở công an thị xã Việt Yên; hạng mục: Khu rèn luyện Thể thao cho cán bộ chiến sĩ</t>
  </si>
  <si>
    <t>Trụ sở Ban CHQS cấp xã trên địa bàn thị xã Việt Yên; hạng mục: Trụ sở Ban CHQS phường Bích Động</t>
  </si>
  <si>
    <t xml:space="preserve"> Nhà điều hành và các hạng mục phụ trợ Khu tăng gia sản xuất tập trung của Ban chỉ huy quân sự thị xã Việt Yên</t>
  </si>
  <si>
    <t>Tôn tạo, tu bổ di tích lịch sử văn hoá huyện Việt Yên, hạng mục: Từ chỉ Quán quận công Nguyễn Thế Nho</t>
  </si>
  <si>
    <t>VP HĐND và UBND</t>
  </si>
  <si>
    <t>Công an thị xã Việt Yên</t>
  </si>
  <si>
    <t>BCH Quân sự</t>
  </si>
  <si>
    <t>Dự án: Nhà điều hành và các hạng mục phụ trợ Khu tăng gia sản xuất tập trung của Ban CHQS thị xã Việt Yên</t>
  </si>
  <si>
    <t>Ban CHQS thị xã Việt Yên</t>
  </si>
  <si>
    <t>Đầu tư xây dựng thiết chế văn hóa trên địa bàn huyện Việt Yên; Hạng mục: Mua sắm thiết bị - 2024</t>
  </si>
  <si>
    <t>Phòng Văn Hóa và Thông tin</t>
  </si>
  <si>
    <t>Cải tạo, sửa chữa Đồn Công an Quang Châu</t>
  </si>
  <si>
    <t>Công an huyện Việt Yên</t>
  </si>
  <si>
    <t>Lắp đặt biển tên đường, phố và công trình công cộng trên địa bàn huyện Việt Yên</t>
  </si>
  <si>
    <t>Phòng Quản lý đô thị</t>
  </si>
  <si>
    <t>Phòng LĐTBXH</t>
  </si>
  <si>
    <t>Phòng Văn hóa TT; Phòng LĐTBXH</t>
  </si>
  <si>
    <t>UBND các xã, phường</t>
  </si>
  <si>
    <t>UBND phường Bích Động</t>
  </si>
  <si>
    <t>Cải tạo, nâng cấp đường trục chính thôn Tăng Quang xã Bích Sơn, huyện Việt yên. MDA: 7825296</t>
  </si>
  <si>
    <t>Tu bổ, tôn tạo di tích Đình Đồn Lương, xã Bích Sơn, huyện Việt Yên, tỉnh Bắc Giang. HM: Tiền tế và hậu cung. MDA: 7840741</t>
  </si>
  <si>
    <t>Cải tạo, nâng cấp một số tuyến đường tổ dân phố Tăng Quang thị trấn Bích Động. MDA: 7880193</t>
  </si>
  <si>
    <t>Xây dựng hệ thống điện chiếu sáng các tổ dân phố Thượng, Văn Xá, tăng Quang, Kiểu, Tự, Vàng và Nông Lâm, thị trấn Bích Động, huyện Việt Yên, tỉnh Bắc Giang. MDA: 7925452</t>
  </si>
  <si>
    <t>Cải tạo, sửa chữa Trường Mầm non Bích Sơn, thị trấn Bích Động, huyện Việt Yên, tỉnh Bắc Giang. MDA: 7926216</t>
  </si>
  <si>
    <t>Trường THCS Thân Nhân Trung thị trấn Bích Động, huyện Việt Yên, tỉnh Bắc Giang. HM: Cải tạo phòng truyền thống. MDA: 7935651</t>
  </si>
  <si>
    <t>Cải tạo, sửa chữa nhà văn hóa và các hạng mục phụ trợ, xây bãi tập kết rác tổ dân phố Đông thị trấn Bích Động, huyện Việt Yên, tỉnh Bắc Giang.  MDA: 7935653</t>
  </si>
  <si>
    <t>Cải tạo, sửa chữa Trường tiểu học Bích Sơn, thị trấn Bích Động, huyện Việt Yên, tỉnh Bắc Giang. Hạng mục: Cải tạo nhà lớp học số 03 và bậc tam cấp nhà hiệu bộ.  MDA: 7943692</t>
  </si>
  <si>
    <t>Cải tạo, sửa chữa Trường Mầm non Bích Sơn, thị trấn Bích Động. HM: Nhà lớp học 2 tầng 8 phòng, nhà bếp. MDA: 7942301</t>
  </si>
  <si>
    <t xml:space="preserve">Cải tạo, sửa chữa Trường tiểu học Bích Sơn, thị trấn Bích Động, huyện Việt Yên, tỉnh Bắc Giang. Hạng mục: Cải tạo nhà lớp học số 1 và số 2, sân trường, nhà bảo vệ, nhà hiệu bộ.  MDA: </t>
  </si>
  <si>
    <t>Cải tạo, sửa chữa nhà lớp học chức năng 2 tầng và xây mới tường rào trường THCS Thân Nhân Trung, thị trấn Bích, thị trấn Bích Động, huyện Việt Yên, tỉnh Bắc Giang. MDA: 7969613</t>
  </si>
  <si>
    <t>Tu bổ, tôn tạo di tích Chùa tổ dân phố Văn Xá, thị trấn Bích Động, huyện Việt Yên, tỉnh Bắc Giang. MDA: 7955260</t>
  </si>
  <si>
    <t>Trung tâm Văn hóa - thể thao tổ dân phố Đồn Lương, thị trấn Bích Động, huyện Việt Yên, tỉnh Bắc Giang. MDA: 7962142</t>
  </si>
  <si>
    <t>Cải tạo, nâng cấp nghĩa trang nhân dân tổ dân phố Văn Xá, thị trấn Bích Động, huyện Việt Yên, tỉnh Bắc Giang. MDA: 7964106</t>
  </si>
  <si>
    <t>Xây dựng nhà đa năng thị trấn Bích Động, huyện Việt Yên, tỉnh Bắc Giang. MDA: 7966769</t>
  </si>
  <si>
    <t>Cải tạo, mở rộng một số tuyến đường trục thôn, đường ngõ xóm, tổ dân phố Vàng, thị trấn Bích Động, huyện Việt Yên. MDA: 7969555</t>
  </si>
  <si>
    <t>Cải tạo, mở rộng một số tuyến đường trục thôn, đường ngõ xóm, tổ dân phố Văn Xá, thị trấn Bích Động, huyện Việt Yên. MDA: 7969556</t>
  </si>
  <si>
    <t>Cải tạo, mở rộng một số tuyến đường trục thôn, đường ngõ xóm, trên địa bàn thị trấn Bích Động, huyện Việt Yên. MDA: 7981563</t>
  </si>
  <si>
    <t>Cải tạo, sửa chữa nhà lớp học 2 tầng 6 phòng học Trường Mầm non Dục Quang. MDA: 8024928</t>
  </si>
  <si>
    <t>Nhà vệ sinh trường tiểu học Bích Sơn, thị trấn Bích Động, huyện Việt Yên. MDA: 8024959</t>
  </si>
  <si>
    <t>Điện chiếu sáng tổ dân phố Tự, tổ dân phố Đông và tổ dân phố số III, thị trấn Bích Động, huyện Việt Yên.  MDA: 8024982</t>
  </si>
  <si>
    <t>Các công trình chuyển tiếp</t>
  </si>
  <si>
    <t>Cải tạo, nâng cấp một số tuyến đường giao thông và rãnh thoát nước TDP Dục Quang, thị trấn Bích, thị trấn Bích Động. MDA: 8024922</t>
  </si>
  <si>
    <t>Mở rộng, nâng cấp trụ sở UBND thị trấn Bích Động, huyện Việt Yên.  MDA: 8051168</t>
  </si>
  <si>
    <t>Kè hồ, khuôn viên cây xanh thị trấn Bích Động, huyện Việt Yên. Hạng mục: Dịch chuyển đường dây trung thế 35KV MDA: 8049986</t>
  </si>
  <si>
    <t>Cải tạo, sửa chữa một số hạng mục các trường: Mầm non Họa Mi, mầm non Bích Sơn, tiểu học Bích Sơn, thị trấn Bích Động, huyện Việt Yên. MDA: 8054678</t>
  </si>
  <si>
    <t>Cải tạo, sửa chữa nhà bếp và các hạng mục phụ trợ trường mầm non Dục Quang, thị trấn Bích Động, huyện Việt Yên: MDA: 8054679</t>
  </si>
  <si>
    <t>Cải tạo, nâng cấp trạm Y tế lưu động thành trụ sở 
công an thị trấn Bích Động. MDA: 8054689</t>
  </si>
  <si>
    <t>Cải tạo, nâng cấp Đình tổ dân phố Thượng và Đình tổ dân phố Đông, thị trấn Bích Động. MDA: 8054594</t>
  </si>
  <si>
    <t>Cải tạo, sửa chữa một số hạng mục phụ trợ trường THCS Bích Sơn, thị trấn Bích Động. MDA: 8054602</t>
  </si>
  <si>
    <t>Cải tạo, nâng cấp một số tuyến đường giao thông và rãnh thoát nước TDP Thượng, thị trấn Bích Động, huyện Việt Yên, tỉnh Bắc Giang (Giai đoạn 2). MDA: 8054692</t>
  </si>
  <si>
    <t>Kè hồ, khuôn viên cây xanh thị trấn Bích Động. MDA: 8057966</t>
  </si>
  <si>
    <t>Xây dựng nhà lớp học 3 tầng 9 phòng học trường tiểu học Bích Động, huyện Việt Yên</t>
  </si>
  <si>
    <t>Cải tạo, nâng cấp một số tuyến đường giao thông và rãnh thoát nước TDP Dục Quang (giai đoạn 2); TDP Trung thị trấn Bích Động</t>
  </si>
  <si>
    <t>Xây dựng đường dây và trạm biến áp cấp điện Trường Tiểu học Bích Sơn, thị trấn Bích Dộng</t>
  </si>
  <si>
    <t>Nhà xe UBND thị trấn; Vòm Trạm y tế; tân lấp kè hồ TDP Kiểu, thị trấn Bích Động</t>
  </si>
  <si>
    <t>Xây dựng nhà lớp học 3 tầng 12 phòng trường THCS Bích Sơn, huyện Việt Yên</t>
  </si>
  <si>
    <t>Xây dựng Chợ Trung tâm Thương Mại Bích Sơn, thị trấn Bích Động</t>
  </si>
  <si>
    <t>Cải tạo, tu bổ Đình TDP Vàng, thị trấn Bích Động huyện Việt yên</t>
  </si>
  <si>
    <t>Cải tạo, nâng cấp, mở rộng trụ sở UBND thị Trấn Bích Động: Hang mục: Xây dựng nhà hội trường</t>
  </si>
  <si>
    <t>Xây dựng Bếp ăn + Xây dựng nhà hoạt động thể thao cộng đồng UBND thị trấn Bích Động</t>
  </si>
  <si>
    <t>Xây dựng Chợ Khu dân cứ số 4 thị trấn Bích Động</t>
  </si>
  <si>
    <t>Xây dựng Chợ Nông Lâm Bích Động (giai đoạn 2)</t>
  </si>
  <si>
    <t>Lát vỉ hè xung quoanh UBND thị trấn, Áp phan, Sân, nội thất nhà hội trường UBND</t>
  </si>
  <si>
    <t>Xây dựng trung tâm văn hóa TDP số 2</t>
  </si>
  <si>
    <t>Xây dựng Trung tâm Văn hóa TDP Dục Quang. HM: Phụ trợ Đình, sửa chữa nhà văn hóa, sân cổng)</t>
  </si>
  <si>
    <t>Tu sửa nghĩa trang nhân dân TDP Tăng Quang, thị trấn Bích Động</t>
  </si>
  <si>
    <t>Xây dựng Nghè Kiểu (di tích cấp tỉnh (trong đó dự kiến NS tỉnh hỗ trợ 500trđ)</t>
  </si>
  <si>
    <t>Các hạng mục phụ trợ Chùa TDP Văn Xá, thị trấn Bích Động</t>
  </si>
  <si>
    <t>Tu bổ Đình TDP Văn Xá (di tích cấp tỉnh (trong đó dự kiến NS tỉnh hỗ trợ 500trđ)</t>
  </si>
  <si>
    <t>Xây dựng hệ thống Rãnh thoát nước giáp Khu dân cư TDP Văn Xá, thị trấn Bích Động</t>
  </si>
  <si>
    <t>Đường, rãnh thoát nước (giai đoạn 2), TDP Vàng, thị trấn Bích Động</t>
  </si>
  <si>
    <t>Cải tạo, sửa chữa Cổng tam quan và đường vào Chùa TDP Vảng thị trấn Bích Động</t>
  </si>
  <si>
    <t>Đường, rãnh thoát nước khu hộ nhà ông Đắc và hệ thống rãnh nước thải (gđ 3)TDP Tự, trấn Bích Động</t>
  </si>
  <si>
    <t>Cải tạo, sửa chữa Phụ trợ Điếm TDP Tự, trấn Bích Động</t>
  </si>
  <si>
    <t>Nâng cấp, sữa chữa đường giao thông, rãnh thoát nước TDP Đông, thị trấn Bích Động</t>
  </si>
  <si>
    <t>Cải tạo, nâng cấp đường mương TDP Trung, thị trấn Bích Động</t>
  </si>
  <si>
    <t>Cải tạo, nâng cấp bổ sung hệ thống điện chiếu sáng các TDP trên địa bàn thị trấn Bích Động</t>
  </si>
  <si>
    <t>Cải tạo, sửa chữa các trường học trên địa bàn thị trấn Bích Động</t>
  </si>
  <si>
    <t>Áp phan đường đoạn đường làng từ nhà anh Phương (huệ) đến cổng nhà ông Lập Cử, tổ dân phố Đông</t>
  </si>
  <si>
    <t>Cải tạo, nâng cấp một số tuyến đường ngõ và rãnh thoát nước TDP Đồn Lương</t>
  </si>
  <si>
    <t>Xây tường rào,làm cổng vào Nghĩa trang nhân dân hai phố 1 và phố 2 (tại khu phố 1)</t>
  </si>
  <si>
    <t>Nạo vét hồ Công viên Nguyễn Thế Nho, thị trấn Bích Động</t>
  </si>
  <si>
    <t>Xây dựng nhà Đa năng TDP Tăng Quang, thị trấn Bích Động</t>
  </si>
  <si>
    <t>UBND phường Nếnh</t>
  </si>
  <si>
    <t>Làm đường, rãnh thoát nước khu sau nha Phúc Lâm</t>
  </si>
  <si>
    <t>Trường THCS thị trấn Nếnh; hạng mục: Nhà vệ sinh, sân, nhà thư viện và các hạng mục phụ trợ</t>
  </si>
  <si>
    <t>Xây dựng mở rộng trường Mầm non Hoàng Ninh (điểm trường Hoàng Mai): Hạng mục: Sân chơi, bếp và các hạng mục phụ trợ khác</t>
  </si>
  <si>
    <t xml:space="preserve">Xây dựng mở rộng trường Tiểu học Hoàng Ninh: Hạng mục: Nhà điều hành, Lớp học và các hạng mục phụ trợ (điểm trường chính) </t>
  </si>
  <si>
    <t>Đầu tư nâng cấp Trường tiểu học thị trấn Nếnh, hạng mục: San lấp mặtbằng, Nhà đa năng và một số hạng mục phụ trợ khác</t>
  </si>
  <si>
    <t>Công trình Mở rộng đường bờ vòng Hoàng Mai 3 (Kết nối đường từ ngã 4 Hoàng Mai đến QL37)</t>
  </si>
  <si>
    <t>Cải tạo hệ thống đường giao thông, rãnh thoát nước đường giao thông trục chính TDP Sen Hồ.</t>
  </si>
  <si>
    <t>Cải tạo hệ thống đường giao thông, rãnh thoát nước đường TDP Yên Ninh.</t>
  </si>
  <si>
    <t xml:space="preserve">Đầu tư mở rộng Hồ Điều hòa, Bổ sung lan can, nâng cấp vỉa hè, đường giao thông khu vực Nhà văn Hóa TDP Ninh Khánh thị trấn Nếnh. </t>
  </si>
  <si>
    <t>Cải tạo, nâng cấp Chợ Nếnh, hạng mục: Nền cầu Chợ, đường giao thông và Rãnh thoát nước</t>
  </si>
  <si>
    <t>Đầu tư hạ tầng Điện sinh hoạt , điện chiếu sáng tại Khu dân cư Bờ Đó, TDP Yên Ninh</t>
  </si>
  <si>
    <t xml:space="preserve"> Đầu tư hạ tầng Điện sinh hoạt , điện chiếu sáng tại Khu dân cư Sau Nha, TDP Phúc Lâm</t>
  </si>
  <si>
    <t>Các hạng mục tư vấn đầu tư xây dựng cơ bản, Công trình còn nợ đọng kéo dài (công trình đã Quyết toán)</t>
  </si>
  <si>
    <t>Xây dựng Nhà văn hóa Hoàng Mai 1</t>
  </si>
  <si>
    <t>Xây dựng nhà văn hóa Phố Nếnh</t>
  </si>
  <si>
    <t>XD mở rộng nhà làm việc UBND thị trấn Nếnh: Nhà Điều hành</t>
  </si>
  <si>
    <t>Đầu tư xây dựng khuôn viên cây xanh, khu vui chơi công cộng</t>
  </si>
  <si>
    <t>Đầu tư nâng cấp Trường THCS thị trấn Nếnh, Hạng mục: Nhà đa năng và sân thể thao</t>
  </si>
  <si>
    <t>Đầu tư mở rộng Trường THCS Hoàng Ninh, hạng mục: GPMB, san nền tường bao</t>
  </si>
  <si>
    <t>Chuẩn bị Đầu tư xây dựng trường Mầm non thị trấn Nếnh, Điểm trường Yên Ninh</t>
  </si>
  <si>
    <t>Kè hồ TDP Phúc Lâm</t>
  </si>
  <si>
    <t xml:space="preserve">Đầu tư sân vận động TDP My Điền tại Khu dân cư dịch vụ My Điền </t>
  </si>
  <si>
    <t>Đầu tư Điểm mua sắm tập trung tại TDP Ninh Khánh, thị trấn Nếnh</t>
  </si>
  <si>
    <t>Nâng cấp cải tạo Nhà văn hóa các TDP xuống cấp: My Điền 2, Hoàng Mai 3, Hoàng Mai 2, Phúc Lâm và  Ninh KHánh</t>
  </si>
  <si>
    <t>Nâng cấp, cải tại trường Tiều học Hoàng Ninh. Hạng mục: Đầu tư hệ thống PCCC, nâng cấp Phòng làm việc, sân trường và các mục phụ trợ</t>
  </si>
  <si>
    <t>Nâng cấp, cải tại trường Mầm Non Hoàng Ninh, (điểm trường My Điền 2). Hạng mục: Sơn lại nhà làm việc, phòng họ, sân trường và các mục phụ trợ</t>
  </si>
  <si>
    <t>Nâng cấp cải tạo Hệ thống đường giao thông, Kè mương thoát nước, lát vỉa hè khu dân cư Dịch vụ TDP Ninh Khánh</t>
  </si>
  <si>
    <t>Nâng cấp cải tạo Vỉa hè hành lang tuyến Đường Sen Hồ - Trúc Tay thuộc các TDP Hoàng Mai 1,2,3</t>
  </si>
  <si>
    <t>Đầu tư, nâng cấp đường giao thông, vỉa hè Khu đất ở dân cư Dịch vụ (72m2) TDP My Điền</t>
  </si>
  <si>
    <t>Đầu tư GPMB, nâng cấp mở rộng Nghĩa trang nhân dân các TDP trên địa
bàn</t>
  </si>
  <si>
    <t xml:space="preserve">Đầu tư hạ tầng khuôn viên khu Đền Nghè các TDP My Điền </t>
  </si>
  <si>
    <t>Đầu tư nâng cấp Đền Thiều Dương Công Chúa thuộc TDP Hoàng Mai 3</t>
  </si>
  <si>
    <t>Nâng cấp, cải tạo, trùng tu các Di tích lịch sử trên địa bàn xuống cấp</t>
  </si>
  <si>
    <t>Nạo vét,  kè hồ Ao ngòi Thuộc TDP Hoàng Mai 3</t>
  </si>
  <si>
    <t>Nạo vét, kè hồ chứa nước thuộc  TDP Sen Hồ</t>
  </si>
  <si>
    <t>Xây dựng trụ sở Công an xã Nghĩa Trung</t>
  </si>
  <si>
    <t>UBND xã Nghĩa Trung</t>
  </si>
  <si>
    <t>Xây dựng nhà văn hóa thôn Yên Sơn, xã Nghĩa Trung</t>
  </si>
  <si>
    <t>Đường giao thông thôn Đạo Ngạn 2, xã Quang Châu, huyện Việt Yên, tỉnh Bắc Giang.HM: nền, mặt đường(đoạn từ cống chui lên đê đại hà)</t>
  </si>
  <si>
    <t>UBND Phường Quang Châu</t>
  </si>
  <si>
    <t xml:space="preserve">Cải tạo nâng cấp đường bê tông thôn Quang Biểu, xã Quang Châu, huyện Việt Yên, tỉnh Bắc Giang; </t>
  </si>
  <si>
    <t>Cải tạo, nâng cấp đường giao thông liên thôn Nam Ngạn, xã Quang Châu, huyện Việt Yên, tỉnh Bắc Giang</t>
  </si>
  <si>
    <t>Cải tạo, sửa chữa trạm y tế xã Quang Châu, huyện Việt Yên,</t>
  </si>
  <si>
    <t>Trụ sở công an xã Quang Châu, huyện Việt Yên, tỉnh Bắc Giang</t>
  </si>
  <si>
    <t>Xây mới nhà lớp học 3 tầng 9 phòng trường tiểu học Quang Châu (khu lẻ)</t>
  </si>
  <si>
    <t>Xây mới và nâng cấp công trình phụ trợ chùa Đạo Ngạn 2, xã Quang Châu, huyện Việt Yên, tỉnh Bắc Giang</t>
  </si>
  <si>
    <t>Xây mới nhà làm việc và bộ phận một cửa UBND xã Quang Châu; Hạng mục: Xây mới nhà làm việc và bộ phận 1 cửa</t>
  </si>
  <si>
    <t>Cải tạo sửa chữa nhà văn hóa thôn Quang Biểu</t>
  </si>
  <si>
    <t>Cải tạo sửa chữa nhà văn hóa thôn Núi hiểu</t>
  </si>
  <si>
    <t>Xây dựng đình đông tiến, xã Quang Châu, huyện Việt Yên, tỉnh Bắc Giang</t>
  </si>
  <si>
    <t xml:space="preserve">Xây nhà ăn UBND xã Quang Châu, huyện Việt Yên, tỉnh Bắc Giang; Hạng mục: Nhà ăn và các hạng mục phụ trợ </t>
  </si>
  <si>
    <t>Sửa chữa, nâng cấp hạng mục phụ trợ UBND xã Quang Châu, huyện Việt Yên</t>
  </si>
  <si>
    <t>Cải tạo, sửa chữa trường tiểu học Quang Châu, huyện Việt Yên (khu chính), xã Quang Châu, huyện Việt Yên; Hạng Mục: Nhà hiệu bộ, sân rãnh thoát nước, nhà lớp học 2 tầng và xây nhà chức năng, sân bóng, mua sắm thiết bị phòng học, xây cổng</t>
  </si>
  <si>
    <t>GPMB và xây dựng hạ tầng khu dân cư dịch vụ Đồng Khém xã Quang Châu, huyện Việt Yên, tỉnh Bắc Giang.</t>
  </si>
  <si>
    <t>Cải tạo sân thể thao văn hoá xã thôn Nam Ngạn. HM: Sân khấu và mái che</t>
  </si>
  <si>
    <t>Cải tạo, mở rộng nghĩa trang thôn Tam Tầng, xã Quang Châu, huyện Việt Yên, tỉnh Bắc Giang.HM: tường rào, đường nội bộ</t>
  </si>
  <si>
    <t>Xây dựng nhà văn hóa, khu thể thao thôn Khả Lý Hạ</t>
  </si>
  <si>
    <t>UBND phường Quảng Minh</t>
  </si>
  <si>
    <t>Trụ sở Công an xã Thượng Lan</t>
  </si>
  <si>
    <t>Nhà văn hóa thôn Bói</t>
  </si>
  <si>
    <t>UBND xã Thượng Lan</t>
  </si>
  <si>
    <t>UBND xã Tiên Sơn</t>
  </si>
  <si>
    <t>Xây dựng Nhà văn hoá thôn Thượng Lát, xã Tiên Sơn</t>
  </si>
  <si>
    <t>Sửa chữa nhà văn hóa thôn Sơn Quang  xã Trung Sơn, huyện Việt Yên, tỉnh Bắc Giang</t>
  </si>
  <si>
    <t>Vườn thuốc nam trạm y tế xã</t>
  </si>
  <si>
    <t>Đường trục liên thôn từ thôn Nguyễn đến thôn Dĩnh Sơn, xã Trung Sơn, huyện Việt Yên tỉnh Bắc Giang,</t>
  </si>
  <si>
    <t>Trường THCS xã Trung Sơn, huyện Việt Yên Hạng mục: Nhà lớp học 3 tầng, 12 phòng học và phòng chức năng</t>
  </si>
  <si>
    <t>Xây dựng khu văn hóa thôn Sơn Hải, xã Trung Sơn, huyện Việt Yên, tỉnh Bắc Giang</t>
  </si>
  <si>
    <t>Đường trục thôn Tân Sơn, xã Trung Sơn, huyện Việt Yên, tỉnh Bắc Giang</t>
  </si>
  <si>
    <t>Nhà văn hóa thôn Nhẫm Chợ</t>
  </si>
  <si>
    <t>Khu văn hóa thôn Tân Sơn, xã Trung Sơn,huyện Việt Yên, tỉnh Bắc Giang</t>
  </si>
  <si>
    <t>Cộng  xây dựng nghĩa trang nhân dân xã Trung Sơn</t>
  </si>
  <si>
    <t>UBND Xã Trung Sơn</t>
  </si>
  <si>
    <t xml:space="preserve">Nhà vệ sinh trường THCS xã Vân Trung </t>
  </si>
  <si>
    <t xml:space="preserve">Phá rỡ nhà cũ , đổ bê tông sân trường, rãnh thoát nước trường THCS Vân Trung </t>
  </si>
  <si>
    <t>Nhà khách tăng ni  chùa trúc tay</t>
  </si>
  <si>
    <t>Nhà Văn hóa thôn Vân Cốc 2: HM - Nhà văn hóa, san nền</t>
  </si>
  <si>
    <t>Cứng hóa kênh tiêu nước thải thôn Trung Đồng</t>
  </si>
  <si>
    <t xml:space="preserve">Cải tạo nâng cấp chợ Bài xã Vân Trung </t>
  </si>
  <si>
    <t>Phụ trợ nhà văn hóa Bài Xanh</t>
  </si>
  <si>
    <t>Phụ trợ nhà Văn hóa thôn Vân Cốc 2</t>
  </si>
  <si>
    <t>Tu bổ chống xuống cấp di tích đền Chũng xã Vân Trung, huyện Việt Yên, tỉnh Bắc Giang; Hạng mục: Tiền đường, Trung đường và Hậu cung</t>
  </si>
  <si>
    <t>Trạm y tế xã Vân Trung - HM: Nhà cấp bán thuốc và  chờ khám sơ cứu</t>
  </si>
  <si>
    <t>UBND xã Vân Trung - HM: Nhà văn phòng một cửa</t>
  </si>
  <si>
    <t xml:space="preserve">Cải tạo nâng cấp nghĩa trang liệt sĩ xã Vân Trung </t>
  </si>
  <si>
    <t xml:space="preserve">XD nhà văn hóa và các công trình phụ trợ thôn Trúc Tay </t>
  </si>
  <si>
    <t>Lắp đặt hệ thống đường điện chiếu sáng đường làng, ngõ xóm các thôn Vân Cốc 1,2,3,4 và thôn Trung Đồng  xã Vân Trung</t>
  </si>
  <si>
    <t>Hạ tầng kỹ thuật 2 khu dân cư dịch vụ  thôn Vân Cốc 1. Hạng mục đường giao thông và rãnh thoát nước, đường điện sinh hoạt và chiếu sáng</t>
  </si>
  <si>
    <t>Tu bổ, tôn tạo di tích chùa Trung Đồng, xã Vân Trung, huyện Việt Yên, tỉnh Bắc Giang; Hạng mục: Tiền đường và Thượng điện</t>
  </si>
  <si>
    <t xml:space="preserve">Cải tạo nhà văn hoá Vân cốc 4 và các hạng mục phụ trợ </t>
  </si>
  <si>
    <t>Xây dựng nhà văn hoá thôn Trung Đồng và các hạng mục phụ trợ</t>
  </si>
  <si>
    <t>Sửa chữa  UBND xã và các hạng mục nhà 2 tầng và các hạng mục phụ trợ</t>
  </si>
  <si>
    <t>Sửa chữa nhà trạm y tế xã Vân Trung - Hạng mục:  Nhà 2 tầng và các hạng mục phụ trợ</t>
  </si>
  <si>
    <t xml:space="preserve">UBND phường Vân Trung </t>
  </si>
  <si>
    <r>
      <t xml:space="preserve">BIỂU ĐĂNG KÝ CHI TIẾT TIẾN ĐỘ GIẢI NGÂN KẾ HOẠCH VỐN ĐẦU TƯ CÔNG, VỐN THỰC HIỆN CÁC CTMTQG NĂM 2023 ĐÃ ĐƯỢC CẤP CÓ THẨM QUYỀN CHO PHÉP KÉO DÀI THỜI GIAN THỰC HIỆN VÀ GIẢI NGÂN SANG NĂM 2024
</t>
    </r>
    <r>
      <rPr>
        <i/>
        <sz val="14"/>
        <color indexed="8"/>
        <rFont val="Times New Roman"/>
        <family val="1"/>
      </rPr>
      <t>(Kèm theo Báo cáo số          /BC-UBND ngày         /4/2024 của UBND thị xã)</t>
    </r>
  </si>
  <si>
    <t>Tổng giá trị giải ngân từ 01/01/2024 đến 31/01/2025</t>
  </si>
  <si>
    <t>Đề nghị điều chuyển 1.076 trđ sang dự án khác</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</si>
</sst>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0_);_(* \(#,##0.0\);_(* &quot;-&quot;??_);_(@_)"/>
    <numFmt numFmtId="173" formatCode="_(* #,##0_);_(* \(#,##0\);_(* &quot;-&quot;??_);_(@_)"/>
    <numFmt numFmtId="174" formatCode="_(* #,##0.0_);_(* \(#,##0.0\);_(* &quot;-&quot;?_);_(@_)"/>
  </numFmts>
  <fonts count="52">
    <font>
      <sz val="11"/>
      <color theme="1"/>
      <name val="Calibri"/>
      <family val="2"/>
    </font>
    <font>
      <sz val="11"/>
      <color indexed="8"/>
      <name val="Calibri"/>
      <family val="2"/>
    </font>
    <font>
      <b/>
      <i/>
      <sz val="11"/>
      <color indexed="10"/>
      <name val="Times New Roman"/>
      <family val="1"/>
    </font>
    <font>
      <b/>
      <sz val="14"/>
      <name val="Times New Roman"/>
      <family val="1"/>
    </font>
    <font>
      <i/>
      <sz val="14"/>
      <name val="Times New Roman"/>
      <family val="1"/>
    </font>
    <font>
      <i/>
      <sz val="14"/>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indexed="8"/>
      <name val="Times New Roman"/>
      <family val="1"/>
    </font>
    <font>
      <b/>
      <sz val="11"/>
      <color indexed="8"/>
      <name val="Times New Roman"/>
      <family val="1"/>
    </font>
    <font>
      <b/>
      <i/>
      <sz val="11"/>
      <color indexed="8"/>
      <name val="Times New Roman"/>
      <family val="1"/>
    </font>
    <font>
      <i/>
      <sz val="11"/>
      <color indexed="8"/>
      <name val="Times New Roman"/>
      <family val="1"/>
    </font>
    <font>
      <b/>
      <sz val="14"/>
      <color indexed="8"/>
      <name val="Times New Roman"/>
      <family val="1"/>
    </font>
    <font>
      <sz val="11"/>
      <name val="Times New Roman"/>
      <family val="1"/>
    </font>
    <font>
      <b/>
      <sz val="11"/>
      <name val="Times New Roman"/>
      <family val="1"/>
    </font>
    <font>
      <b/>
      <i/>
      <sz val="11"/>
      <name val="Times New Roman"/>
      <family val="1"/>
    </font>
    <font>
      <i/>
      <sz val="11"/>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1"/>
      <color theme="1"/>
      <name val="Times New Roman"/>
      <family val="1"/>
    </font>
    <font>
      <b/>
      <sz val="11"/>
      <color theme="1"/>
      <name val="Times New Roman"/>
      <family val="1"/>
    </font>
    <font>
      <b/>
      <i/>
      <sz val="11"/>
      <color theme="1"/>
      <name val="Times New Roman"/>
      <family val="1"/>
    </font>
    <font>
      <i/>
      <sz val="11"/>
      <color theme="1"/>
      <name val="Times New Roman"/>
      <family val="1"/>
    </font>
    <font>
      <b/>
      <sz val="14"/>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64">
    <xf numFmtId="0" fontId="0" fillId="0" borderId="0" xfId="0" applyFont="1" applyAlignment="1">
      <alignment/>
    </xf>
    <xf numFmtId="0" fontId="47" fillId="0" borderId="0" xfId="0" applyFont="1" applyAlignment="1">
      <alignment vertical="center" wrapText="1"/>
    </xf>
    <xf numFmtId="0" fontId="47" fillId="0" borderId="0" xfId="0" applyFont="1" applyAlignment="1">
      <alignment horizontal="center" vertical="center" wrapText="1"/>
    </xf>
    <xf numFmtId="0" fontId="47" fillId="0" borderId="10" xfId="0" applyFont="1" applyBorder="1" applyAlignment="1">
      <alignment vertical="center" wrapText="1"/>
    </xf>
    <xf numFmtId="0" fontId="47" fillId="0" borderId="10" xfId="0" applyFont="1" applyBorder="1" applyAlignment="1">
      <alignment horizontal="center" vertical="center" wrapText="1"/>
    </xf>
    <xf numFmtId="0" fontId="48" fillId="0" borderId="10" xfId="0" applyFont="1" applyBorder="1" applyAlignment="1">
      <alignment vertical="center" wrapText="1"/>
    </xf>
    <xf numFmtId="0" fontId="48" fillId="0" borderId="0" xfId="0" applyFont="1" applyAlignment="1">
      <alignment vertical="center" wrapText="1"/>
    </xf>
    <xf numFmtId="0" fontId="47" fillId="0" borderId="0" xfId="0" applyFont="1" applyAlignment="1">
      <alignment horizontal="justify" vertical="center" wrapText="1"/>
    </xf>
    <xf numFmtId="0" fontId="48" fillId="0" borderId="10" xfId="0" applyFont="1" applyBorder="1" applyAlignment="1">
      <alignment horizontal="justify" vertical="center" wrapText="1"/>
    </xf>
    <xf numFmtId="0" fontId="47" fillId="0" borderId="10" xfId="0" applyFont="1" applyBorder="1" applyAlignment="1">
      <alignment horizontal="justify" vertical="center" wrapText="1"/>
    </xf>
    <xf numFmtId="0" fontId="49" fillId="0" borderId="10" xfId="0" applyFont="1" applyBorder="1" applyAlignment="1">
      <alignment horizontal="center" vertical="center" wrapText="1"/>
    </xf>
    <xf numFmtId="0" fontId="49" fillId="0" borderId="10" xfId="0" applyFont="1" applyBorder="1" applyAlignment="1">
      <alignment horizontal="justify" vertical="center" wrapText="1"/>
    </xf>
    <xf numFmtId="0" fontId="49" fillId="0" borderId="10" xfId="0" applyFont="1" applyBorder="1" applyAlignment="1">
      <alignment vertical="center" wrapText="1"/>
    </xf>
    <xf numFmtId="0" fontId="49" fillId="0" borderId="0" xfId="0" applyFont="1" applyAlignment="1">
      <alignment vertical="center" wrapText="1"/>
    </xf>
    <xf numFmtId="0" fontId="48" fillId="33" borderId="11" xfId="0" applyFont="1" applyFill="1" applyBorder="1" applyAlignment="1">
      <alignment horizontal="center" vertical="center" wrapText="1"/>
    </xf>
    <xf numFmtId="0" fontId="48" fillId="33" borderId="10" xfId="0" applyFont="1" applyFill="1" applyBorder="1" applyAlignment="1">
      <alignment horizontal="center" vertical="center" wrapText="1"/>
    </xf>
    <xf numFmtId="0" fontId="48" fillId="33" borderId="11" xfId="0" applyFont="1" applyFill="1" applyBorder="1" applyAlignment="1">
      <alignment horizontal="justify" vertical="center" wrapText="1"/>
    </xf>
    <xf numFmtId="0" fontId="48" fillId="33" borderId="10" xfId="0" applyFont="1" applyFill="1" applyBorder="1" applyAlignment="1">
      <alignment horizontal="justify" vertical="center" wrapText="1"/>
    </xf>
    <xf numFmtId="0" fontId="48" fillId="33" borderId="10" xfId="0" applyFont="1" applyFill="1" applyBorder="1" applyAlignment="1">
      <alignment vertical="center" wrapText="1"/>
    </xf>
    <xf numFmtId="0" fontId="48" fillId="0" borderId="10" xfId="0" applyFont="1" applyBorder="1" applyAlignment="1">
      <alignment horizontal="center" vertical="center" wrapText="1"/>
    </xf>
    <xf numFmtId="0" fontId="48" fillId="0" borderId="10" xfId="0" applyFont="1" applyFill="1" applyBorder="1" applyAlignment="1">
      <alignment vertical="center" wrapText="1"/>
    </xf>
    <xf numFmtId="0" fontId="48" fillId="0" borderId="0" xfId="0" applyFont="1" applyFill="1" applyAlignment="1">
      <alignment vertical="center" wrapText="1"/>
    </xf>
    <xf numFmtId="173" fontId="47" fillId="0" borderId="10" xfId="42" applyNumberFormat="1" applyFont="1" applyBorder="1" applyAlignment="1">
      <alignment vertical="center" wrapText="1"/>
    </xf>
    <xf numFmtId="173" fontId="47" fillId="0" borderId="0" xfId="42" applyNumberFormat="1" applyFont="1" applyAlignment="1">
      <alignment vertical="center" wrapText="1"/>
    </xf>
    <xf numFmtId="173" fontId="48" fillId="0" borderId="10" xfId="42" applyNumberFormat="1" applyFont="1" applyBorder="1" applyAlignment="1">
      <alignment vertical="center" wrapText="1"/>
    </xf>
    <xf numFmtId="173" fontId="49" fillId="0" borderId="10" xfId="42" applyNumberFormat="1" applyFont="1" applyBorder="1" applyAlignment="1">
      <alignment vertical="center" wrapText="1"/>
    </xf>
    <xf numFmtId="173" fontId="48" fillId="33" borderId="10" xfId="42" applyNumberFormat="1" applyFont="1" applyFill="1" applyBorder="1" applyAlignment="1">
      <alignment vertical="center" wrapText="1"/>
    </xf>
    <xf numFmtId="0" fontId="50" fillId="0" borderId="10" xfId="0" applyFont="1" applyBorder="1" applyAlignment="1">
      <alignment vertical="center" wrapText="1"/>
    </xf>
    <xf numFmtId="173" fontId="50" fillId="0" borderId="10" xfId="42" applyNumberFormat="1" applyFont="1" applyBorder="1" applyAlignment="1">
      <alignment vertical="center" wrapText="1"/>
    </xf>
    <xf numFmtId="0" fontId="50" fillId="0" borderId="0" xfId="0" applyFont="1" applyAlignment="1">
      <alignment vertical="center" wrapText="1"/>
    </xf>
    <xf numFmtId="0" fontId="47" fillId="0" borderId="10" xfId="0" applyFont="1" applyFill="1" applyBorder="1" applyAlignment="1">
      <alignment horizontal="justify" vertical="center" wrapText="1"/>
    </xf>
    <xf numFmtId="43" fontId="47" fillId="0" borderId="0" xfId="0" applyNumberFormat="1" applyFont="1" applyAlignment="1">
      <alignment vertical="center" wrapText="1"/>
    </xf>
    <xf numFmtId="173" fontId="47" fillId="0" borderId="0" xfId="0" applyNumberFormat="1" applyFont="1" applyAlignment="1">
      <alignment vertical="center" wrapText="1"/>
    </xf>
    <xf numFmtId="173" fontId="48" fillId="0" borderId="10" xfId="42" applyNumberFormat="1" applyFont="1" applyBorder="1" applyAlignment="1">
      <alignment horizontal="center" vertical="center" wrapText="1"/>
    </xf>
    <xf numFmtId="173" fontId="48" fillId="33" borderId="10" xfId="42" applyNumberFormat="1" applyFont="1" applyFill="1" applyBorder="1" applyAlignment="1">
      <alignment horizontal="center" vertical="center" wrapText="1"/>
    </xf>
    <xf numFmtId="173" fontId="48" fillId="0" borderId="10" xfId="42" applyNumberFormat="1" applyFont="1" applyFill="1" applyBorder="1" applyAlignment="1">
      <alignment vertical="center" wrapText="1"/>
    </xf>
    <xf numFmtId="0" fontId="50" fillId="0" borderId="10" xfId="0" applyFont="1" applyBorder="1" applyAlignment="1">
      <alignment horizontal="center" vertical="center" wrapText="1"/>
    </xf>
    <xf numFmtId="0" fontId="48" fillId="0" borderId="10" xfId="0" applyFont="1" applyBorder="1" applyAlignment="1">
      <alignment horizontal="center" vertical="center" wrapText="1"/>
    </xf>
    <xf numFmtId="0" fontId="50" fillId="0" borderId="10" xfId="0" applyFont="1" applyBorder="1" applyAlignment="1">
      <alignment horizontal="justify" vertical="center" wrapText="1"/>
    </xf>
    <xf numFmtId="43" fontId="47" fillId="0" borderId="10" xfId="42" applyNumberFormat="1" applyFont="1" applyBorder="1" applyAlignment="1">
      <alignment vertical="center" wrapText="1"/>
    </xf>
    <xf numFmtId="43" fontId="48" fillId="33" borderId="11" xfId="42" applyFont="1" applyFill="1" applyBorder="1" applyAlignment="1">
      <alignment horizontal="center" vertical="center" wrapText="1"/>
    </xf>
    <xf numFmtId="173" fontId="47" fillId="0" borderId="10" xfId="42" applyNumberFormat="1" applyFont="1" applyFill="1" applyBorder="1" applyAlignment="1">
      <alignment vertical="center" wrapText="1"/>
    </xf>
    <xf numFmtId="173" fontId="48" fillId="0" borderId="10" xfId="42" applyNumberFormat="1" applyFont="1" applyBorder="1" applyAlignment="1">
      <alignment horizontal="center" vertical="center" wrapText="1"/>
    </xf>
    <xf numFmtId="173" fontId="48" fillId="0" borderId="12" xfId="42" applyNumberFormat="1" applyFont="1" applyBorder="1" applyAlignment="1">
      <alignment horizontal="center" vertical="center" wrapText="1"/>
    </xf>
    <xf numFmtId="173" fontId="48" fillId="0" borderId="13" xfId="42" applyNumberFormat="1" applyFont="1" applyBorder="1" applyAlignment="1">
      <alignment horizontal="center" vertical="center" wrapText="1"/>
    </xf>
    <xf numFmtId="173" fontId="48" fillId="0" borderId="11" xfId="42" applyNumberFormat="1" applyFont="1" applyBorder="1" applyAlignment="1">
      <alignment horizontal="center" vertical="center" wrapText="1"/>
    </xf>
    <xf numFmtId="0" fontId="48" fillId="0" borderId="0" xfId="0" applyFont="1" applyAlignment="1">
      <alignment horizontal="left" vertical="center" wrapText="1"/>
    </xf>
    <xf numFmtId="0" fontId="49" fillId="0" borderId="14" xfId="0" applyFont="1" applyBorder="1" applyAlignment="1">
      <alignment horizontal="right" vertical="center" wrapText="1"/>
    </xf>
    <xf numFmtId="0" fontId="3" fillId="0" borderId="0" xfId="0" applyFont="1" applyAlignment="1">
      <alignment horizontal="center" vertical="center" wrapText="1"/>
    </xf>
    <xf numFmtId="0" fontId="48" fillId="0" borderId="12" xfId="0" applyFont="1" applyBorder="1" applyAlignment="1">
      <alignment horizontal="center" vertical="center" wrapText="1"/>
    </xf>
    <xf numFmtId="0" fontId="48" fillId="0" borderId="13" xfId="0" applyFont="1" applyBorder="1" applyAlignment="1">
      <alignment horizontal="center" vertical="center" wrapText="1"/>
    </xf>
    <xf numFmtId="0" fontId="48" fillId="0" borderId="11" xfId="0" applyFont="1" applyBorder="1" applyAlignment="1">
      <alignment horizontal="center" vertical="center" wrapText="1"/>
    </xf>
    <xf numFmtId="0" fontId="48" fillId="0" borderId="10" xfId="0" applyFont="1" applyBorder="1" applyAlignment="1">
      <alignment horizontal="center" vertical="center" wrapText="1"/>
    </xf>
    <xf numFmtId="0" fontId="51" fillId="0" borderId="0" xfId="0" applyFont="1" applyAlignment="1">
      <alignment horizontal="center" vertical="center" wrapText="1"/>
    </xf>
    <xf numFmtId="173" fontId="47" fillId="0" borderId="10" xfId="0" applyNumberFormat="1" applyFont="1" applyBorder="1" applyAlignment="1">
      <alignment vertical="center" wrapText="1"/>
    </xf>
    <xf numFmtId="173" fontId="27" fillId="0" borderId="0" xfId="42" applyNumberFormat="1" applyFont="1" applyAlignment="1">
      <alignment vertical="center" wrapText="1"/>
    </xf>
    <xf numFmtId="173" fontId="28" fillId="0" borderId="10" xfId="42" applyNumberFormat="1" applyFont="1" applyBorder="1" applyAlignment="1">
      <alignment horizontal="center" vertical="center" wrapText="1"/>
    </xf>
    <xf numFmtId="173" fontId="28" fillId="33" borderId="10" xfId="42" applyNumberFormat="1" applyFont="1" applyFill="1" applyBorder="1" applyAlignment="1">
      <alignment horizontal="center" vertical="center" wrapText="1"/>
    </xf>
    <xf numFmtId="173" fontId="28" fillId="0" borderId="10" xfId="42" applyNumberFormat="1" applyFont="1" applyBorder="1" applyAlignment="1">
      <alignment vertical="center" wrapText="1"/>
    </xf>
    <xf numFmtId="173" fontId="27" fillId="0" borderId="10" xfId="42" applyNumberFormat="1" applyFont="1" applyBorder="1" applyAlignment="1">
      <alignment vertical="center" wrapText="1"/>
    </xf>
    <xf numFmtId="173" fontId="29" fillId="0" borderId="10" xfId="42" applyNumberFormat="1" applyFont="1" applyBorder="1" applyAlignment="1">
      <alignment vertical="center" wrapText="1"/>
    </xf>
    <xf numFmtId="173" fontId="30" fillId="0" borderId="10" xfId="42" applyNumberFormat="1" applyFont="1" applyBorder="1" applyAlignment="1">
      <alignment vertical="center" wrapText="1"/>
    </xf>
    <xf numFmtId="173" fontId="28" fillId="33" borderId="10" xfId="42" applyNumberFormat="1" applyFont="1" applyFill="1" applyBorder="1" applyAlignment="1">
      <alignment vertical="center" wrapText="1"/>
    </xf>
    <xf numFmtId="43" fontId="48" fillId="0" borderId="0" xfId="0" applyNumberFormat="1" applyFont="1" applyAlignment="1">
      <alignmen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outlinePr summaryBelow="0" summaryRight="0"/>
  </sheetPr>
  <dimension ref="A1:Q316"/>
  <sheetViews>
    <sheetView tabSelected="1" view="pageBreakPreview" zoomScale="85" zoomScaleSheetLayoutView="85" zoomScalePageLayoutView="0" workbookViewId="0" topLeftCell="A1">
      <pane xSplit="3" ySplit="8" topLeftCell="D9" activePane="bottomRight" state="frozen"/>
      <selection pane="topLeft" activeCell="A1" sqref="A1"/>
      <selection pane="topRight" activeCell="D1" sqref="D1"/>
      <selection pane="bottomLeft" activeCell="A8" sqref="A8"/>
      <selection pane="bottomRight" activeCell="K13" sqref="K13"/>
    </sheetView>
  </sheetViews>
  <sheetFormatPr defaultColWidth="9.140625" defaultRowHeight="15" outlineLevelRow="2"/>
  <cols>
    <col min="1" max="1" width="7.140625" style="2" customWidth="1"/>
    <col min="2" max="2" width="41.7109375" style="7" customWidth="1"/>
    <col min="3" max="3" width="9.7109375" style="2" customWidth="1"/>
    <col min="4" max="4" width="11.57421875" style="23" customWidth="1"/>
    <col min="5" max="5" width="12.140625" style="55" customWidth="1"/>
    <col min="6" max="15" width="12.421875" style="23" customWidth="1"/>
    <col min="16" max="16384" width="9.140625" style="1" customWidth="1"/>
  </cols>
  <sheetData>
    <row r="1" spans="1:2" ht="15">
      <c r="A1" s="46" t="s">
        <v>50</v>
      </c>
      <c r="B1" s="46"/>
    </row>
    <row r="2" spans="1:16" ht="39.75" customHeight="1">
      <c r="A2" s="48" t="s">
        <v>53</v>
      </c>
      <c r="B2" s="48"/>
      <c r="C2" s="48"/>
      <c r="D2" s="48"/>
      <c r="E2" s="48"/>
      <c r="F2" s="48"/>
      <c r="G2" s="48"/>
      <c r="H2" s="48"/>
      <c r="I2" s="48"/>
      <c r="J2" s="48"/>
      <c r="K2" s="48"/>
      <c r="L2" s="48"/>
      <c r="M2" s="48"/>
      <c r="N2" s="48"/>
      <c r="O2" s="48"/>
      <c r="P2" s="48"/>
    </row>
    <row r="3" spans="14:16" ht="18" customHeight="1">
      <c r="N3" s="47" t="s">
        <v>9</v>
      </c>
      <c r="O3" s="47"/>
      <c r="P3" s="47"/>
    </row>
    <row r="4" spans="1:16" ht="22.5" customHeight="1">
      <c r="A4" s="49" t="s">
        <v>0</v>
      </c>
      <c r="B4" s="49" t="s">
        <v>1</v>
      </c>
      <c r="C4" s="49" t="s">
        <v>2</v>
      </c>
      <c r="D4" s="43" t="s">
        <v>10</v>
      </c>
      <c r="E4" s="42" t="s">
        <v>3</v>
      </c>
      <c r="F4" s="42"/>
      <c r="G4" s="42"/>
      <c r="H4" s="42"/>
      <c r="I4" s="42"/>
      <c r="J4" s="42"/>
      <c r="K4" s="42"/>
      <c r="L4" s="42"/>
      <c r="M4" s="42"/>
      <c r="N4" s="42"/>
      <c r="O4" s="42"/>
      <c r="P4" s="49" t="s">
        <v>7</v>
      </c>
    </row>
    <row r="5" spans="1:16" ht="21.75" customHeight="1">
      <c r="A5" s="50"/>
      <c r="B5" s="50"/>
      <c r="C5" s="50"/>
      <c r="D5" s="44"/>
      <c r="E5" s="56" t="s">
        <v>355</v>
      </c>
      <c r="F5" s="42" t="s">
        <v>4</v>
      </c>
      <c r="G5" s="42"/>
      <c r="H5" s="42"/>
      <c r="I5" s="42" t="s">
        <v>5</v>
      </c>
      <c r="J5" s="42"/>
      <c r="K5" s="42"/>
      <c r="L5" s="42" t="s">
        <v>6</v>
      </c>
      <c r="M5" s="42"/>
      <c r="N5" s="42"/>
      <c r="O5" s="42"/>
      <c r="P5" s="50"/>
    </row>
    <row r="6" spans="1:16" ht="65.25" customHeight="1">
      <c r="A6" s="51"/>
      <c r="B6" s="51"/>
      <c r="C6" s="51"/>
      <c r="D6" s="45"/>
      <c r="E6" s="56"/>
      <c r="F6" s="33" t="s">
        <v>8</v>
      </c>
      <c r="G6" s="33" t="s">
        <v>11</v>
      </c>
      <c r="H6" s="33" t="s">
        <v>12</v>
      </c>
      <c r="I6" s="33" t="s">
        <v>13</v>
      </c>
      <c r="J6" s="33" t="s">
        <v>14</v>
      </c>
      <c r="K6" s="33" t="s">
        <v>15</v>
      </c>
      <c r="L6" s="33" t="s">
        <v>16</v>
      </c>
      <c r="M6" s="33" t="s">
        <v>17</v>
      </c>
      <c r="N6" s="33" t="s">
        <v>18</v>
      </c>
      <c r="O6" s="33" t="s">
        <v>19</v>
      </c>
      <c r="P6" s="51"/>
    </row>
    <row r="7" spans="1:16" ht="24" customHeight="1">
      <c r="A7" s="15" t="s">
        <v>31</v>
      </c>
      <c r="B7" s="17" t="s">
        <v>32</v>
      </c>
      <c r="C7" s="15"/>
      <c r="D7" s="34">
        <f>SUM(D8:D39)</f>
        <v>34556</v>
      </c>
      <c r="E7" s="57">
        <f>SUM(E8:E39)</f>
        <v>34555.5</v>
      </c>
      <c r="F7" s="34">
        <f aca="true" t="shared" si="0" ref="E7:O7">SUM(F8:F39)</f>
        <v>19800</v>
      </c>
      <c r="G7" s="34">
        <f t="shared" si="0"/>
        <v>15.8</v>
      </c>
      <c r="H7" s="34">
        <f t="shared" si="0"/>
        <v>640.5</v>
      </c>
      <c r="I7" s="34">
        <f t="shared" si="0"/>
        <v>11430.5</v>
      </c>
      <c r="J7" s="34">
        <f t="shared" si="0"/>
        <v>1004.4</v>
      </c>
      <c r="K7" s="34">
        <f t="shared" si="0"/>
        <v>2777.3999999999996</v>
      </c>
      <c r="L7" s="34">
        <f t="shared" si="0"/>
        <v>3645.6</v>
      </c>
      <c r="M7" s="34">
        <f t="shared" si="0"/>
        <v>12938</v>
      </c>
      <c r="N7" s="34">
        <f t="shared" si="0"/>
        <v>11407</v>
      </c>
      <c r="O7" s="34">
        <f t="shared" si="0"/>
        <v>34555.5</v>
      </c>
      <c r="P7" s="15"/>
    </row>
    <row r="8" spans="1:16" s="6" customFormat="1" ht="48.75" customHeight="1" outlineLevel="1">
      <c r="A8" s="37" t="s">
        <v>20</v>
      </c>
      <c r="B8" s="8" t="s">
        <v>56</v>
      </c>
      <c r="C8" s="37"/>
      <c r="D8" s="24"/>
      <c r="E8" s="58"/>
      <c r="F8" s="24"/>
      <c r="G8" s="24"/>
      <c r="H8" s="24"/>
      <c r="I8" s="24"/>
      <c r="J8" s="24"/>
      <c r="K8" s="24"/>
      <c r="L8" s="24"/>
      <c r="M8" s="24"/>
      <c r="N8" s="24"/>
      <c r="O8" s="24"/>
      <c r="P8" s="5"/>
    </row>
    <row r="9" spans="1:16" ht="45" outlineLevel="1">
      <c r="A9" s="4"/>
      <c r="B9" s="9" t="s">
        <v>54</v>
      </c>
      <c r="C9" s="4" t="s">
        <v>66</v>
      </c>
      <c r="D9" s="22">
        <v>6500</v>
      </c>
      <c r="E9" s="59">
        <f>O9</f>
        <v>6500</v>
      </c>
      <c r="F9" s="22">
        <v>6500</v>
      </c>
      <c r="G9" s="22"/>
      <c r="H9" s="22"/>
      <c r="I9" s="22"/>
      <c r="J9" s="22"/>
      <c r="K9" s="22"/>
      <c r="L9" s="22"/>
      <c r="M9" s="22"/>
      <c r="N9" s="22"/>
      <c r="O9" s="22">
        <f>F9</f>
        <v>6500</v>
      </c>
      <c r="P9" s="3"/>
    </row>
    <row r="10" spans="1:16" ht="60" outlineLevel="1">
      <c r="A10" s="4"/>
      <c r="B10" s="9" t="s">
        <v>55</v>
      </c>
      <c r="C10" s="4" t="s">
        <v>67</v>
      </c>
      <c r="D10" s="22">
        <v>4000</v>
      </c>
      <c r="E10" s="59">
        <f>N10</f>
        <v>4000</v>
      </c>
      <c r="F10" s="22">
        <v>2000</v>
      </c>
      <c r="G10" s="22"/>
      <c r="H10" s="22"/>
      <c r="I10" s="22"/>
      <c r="J10" s="22"/>
      <c r="K10" s="22"/>
      <c r="L10" s="22"/>
      <c r="M10" s="22"/>
      <c r="N10" s="22">
        <v>4000</v>
      </c>
      <c r="O10" s="22">
        <f>N10</f>
        <v>4000</v>
      </c>
      <c r="P10" s="3"/>
    </row>
    <row r="11" spans="1:16" s="6" customFormat="1" ht="19.5" customHeight="1" outlineLevel="1">
      <c r="A11" s="37" t="s">
        <v>22</v>
      </c>
      <c r="B11" s="8" t="s">
        <v>30</v>
      </c>
      <c r="C11" s="37"/>
      <c r="D11" s="24"/>
      <c r="E11" s="58"/>
      <c r="F11" s="24"/>
      <c r="G11" s="24"/>
      <c r="H11" s="24"/>
      <c r="I11" s="24"/>
      <c r="J11" s="24"/>
      <c r="K11" s="24"/>
      <c r="L11" s="24"/>
      <c r="M11" s="24"/>
      <c r="N11" s="24"/>
      <c r="O11" s="24"/>
      <c r="P11" s="5"/>
    </row>
    <row r="12" spans="1:16" s="6" customFormat="1" ht="14.25" outlineLevel="1">
      <c r="A12" s="37">
        <v>1</v>
      </c>
      <c r="B12" s="8" t="s">
        <v>23</v>
      </c>
      <c r="C12" s="37"/>
      <c r="D12" s="24"/>
      <c r="E12" s="58"/>
      <c r="F12" s="24"/>
      <c r="G12" s="24"/>
      <c r="H12" s="24"/>
      <c r="I12" s="24"/>
      <c r="J12" s="24"/>
      <c r="K12" s="24"/>
      <c r="L12" s="24"/>
      <c r="M12" s="24"/>
      <c r="N12" s="24"/>
      <c r="O12" s="24"/>
      <c r="P12" s="5"/>
    </row>
    <row r="13" spans="1:16" s="13" customFormat="1" ht="60" outlineLevel="1">
      <c r="A13" s="10">
        <v>1.1</v>
      </c>
      <c r="B13" s="11" t="s">
        <v>57</v>
      </c>
      <c r="C13" s="10" t="s">
        <v>68</v>
      </c>
      <c r="D13" s="25"/>
      <c r="E13" s="60"/>
      <c r="F13" s="25"/>
      <c r="G13" s="25"/>
      <c r="H13" s="25"/>
      <c r="I13" s="25"/>
      <c r="J13" s="25"/>
      <c r="K13" s="25"/>
      <c r="L13" s="25"/>
      <c r="M13" s="25"/>
      <c r="N13" s="25"/>
      <c r="O13" s="25"/>
      <c r="P13" s="12"/>
    </row>
    <row r="14" spans="1:16" s="13" customFormat="1" ht="15" outlineLevel="1">
      <c r="A14" s="10" t="s">
        <v>24</v>
      </c>
      <c r="B14" s="11" t="s">
        <v>27</v>
      </c>
      <c r="C14" s="10"/>
      <c r="D14" s="25"/>
      <c r="E14" s="60"/>
      <c r="F14" s="25"/>
      <c r="G14" s="25"/>
      <c r="H14" s="25"/>
      <c r="I14" s="25"/>
      <c r="J14" s="25"/>
      <c r="K14" s="25"/>
      <c r="L14" s="25"/>
      <c r="M14" s="25"/>
      <c r="N14" s="25"/>
      <c r="O14" s="25"/>
      <c r="P14" s="12"/>
    </row>
    <row r="15" spans="1:17" ht="15" outlineLevel="1">
      <c r="A15" s="4" t="s">
        <v>21</v>
      </c>
      <c r="B15" s="9" t="s">
        <v>25</v>
      </c>
      <c r="C15" s="4"/>
      <c r="D15" s="22">
        <v>12938</v>
      </c>
      <c r="E15" s="59">
        <f>O15</f>
        <v>12938</v>
      </c>
      <c r="F15" s="22">
        <v>8300</v>
      </c>
      <c r="G15" s="22"/>
      <c r="H15" s="22"/>
      <c r="I15" s="22">
        <f>F15+2500</f>
        <v>10800</v>
      </c>
      <c r="J15" s="22"/>
      <c r="K15" s="22"/>
      <c r="L15" s="22"/>
      <c r="M15" s="22">
        <f>I15+2138</f>
        <v>12938</v>
      </c>
      <c r="N15" s="22"/>
      <c r="O15" s="22">
        <f>M15</f>
        <v>12938</v>
      </c>
      <c r="P15" s="3"/>
      <c r="Q15" s="32"/>
    </row>
    <row r="16" spans="1:16" s="13" customFormat="1" ht="15" outlineLevel="1">
      <c r="A16" s="10" t="s">
        <v>24</v>
      </c>
      <c r="B16" s="11" t="s">
        <v>28</v>
      </c>
      <c r="C16" s="10"/>
      <c r="D16" s="25"/>
      <c r="E16" s="60"/>
      <c r="F16" s="25"/>
      <c r="G16" s="25"/>
      <c r="H16" s="25"/>
      <c r="I16" s="25"/>
      <c r="J16" s="25"/>
      <c r="K16" s="25"/>
      <c r="L16" s="25"/>
      <c r="M16" s="25"/>
      <c r="N16" s="25"/>
      <c r="O16" s="25"/>
      <c r="P16" s="12"/>
    </row>
    <row r="17" spans="1:16" ht="15" outlineLevel="1">
      <c r="A17" s="4" t="s">
        <v>21</v>
      </c>
      <c r="B17" s="9" t="s">
        <v>25</v>
      </c>
      <c r="C17" s="4"/>
      <c r="D17" s="22">
        <v>7000</v>
      </c>
      <c r="E17" s="59">
        <f>O17</f>
        <v>7000</v>
      </c>
      <c r="F17" s="22">
        <v>3000</v>
      </c>
      <c r="G17" s="22"/>
      <c r="H17" s="22"/>
      <c r="I17" s="22"/>
      <c r="J17" s="22"/>
      <c r="K17" s="22"/>
      <c r="L17" s="22"/>
      <c r="M17" s="22"/>
      <c r="N17" s="22">
        <f>F17+4000</f>
        <v>7000</v>
      </c>
      <c r="O17" s="22">
        <f>N17</f>
        <v>7000</v>
      </c>
      <c r="P17" s="3"/>
    </row>
    <row r="18" spans="1:16" s="13" customFormat="1" ht="90" outlineLevel="1">
      <c r="A18" s="10">
        <v>1.2</v>
      </c>
      <c r="B18" s="11" t="s">
        <v>58</v>
      </c>
      <c r="C18" s="10" t="s">
        <v>65</v>
      </c>
      <c r="D18" s="25"/>
      <c r="E18" s="60"/>
      <c r="F18" s="25"/>
      <c r="G18" s="25"/>
      <c r="H18" s="25"/>
      <c r="I18" s="25"/>
      <c r="J18" s="25"/>
      <c r="K18" s="25"/>
      <c r="L18" s="25"/>
      <c r="M18" s="25"/>
      <c r="N18" s="25"/>
      <c r="O18" s="25"/>
      <c r="P18" s="12"/>
    </row>
    <row r="19" spans="1:16" ht="15" outlineLevel="1">
      <c r="A19" s="10" t="s">
        <v>24</v>
      </c>
      <c r="B19" s="11" t="s">
        <v>27</v>
      </c>
      <c r="C19" s="4"/>
      <c r="D19" s="22"/>
      <c r="E19" s="59"/>
      <c r="F19" s="22"/>
      <c r="G19" s="22"/>
      <c r="H19" s="22"/>
      <c r="I19" s="22"/>
      <c r="J19" s="22"/>
      <c r="K19" s="22"/>
      <c r="L19" s="22"/>
      <c r="M19" s="22"/>
      <c r="N19" s="22"/>
      <c r="O19" s="22"/>
      <c r="P19" s="3"/>
    </row>
    <row r="20" spans="1:16" ht="15" outlineLevel="1">
      <c r="A20" s="4" t="s">
        <v>21</v>
      </c>
      <c r="B20" s="9" t="s">
        <v>26</v>
      </c>
      <c r="C20" s="4"/>
      <c r="D20" s="22">
        <v>200</v>
      </c>
      <c r="E20" s="59">
        <f>O20</f>
        <v>200</v>
      </c>
      <c r="F20" s="22"/>
      <c r="G20" s="22"/>
      <c r="H20" s="22"/>
      <c r="I20" s="22"/>
      <c r="J20" s="22"/>
      <c r="K20" s="22"/>
      <c r="L20" s="22"/>
      <c r="M20" s="22"/>
      <c r="N20" s="22"/>
      <c r="O20" s="22">
        <v>200</v>
      </c>
      <c r="P20" s="3"/>
    </row>
    <row r="21" spans="1:16" s="29" customFormat="1" ht="90" outlineLevel="1">
      <c r="A21" s="10">
        <v>1.3</v>
      </c>
      <c r="B21" s="11" t="s">
        <v>59</v>
      </c>
      <c r="C21" s="36"/>
      <c r="D21" s="28"/>
      <c r="E21" s="61"/>
      <c r="F21" s="28"/>
      <c r="G21" s="28"/>
      <c r="H21" s="28"/>
      <c r="I21" s="28"/>
      <c r="J21" s="28"/>
      <c r="K21" s="28"/>
      <c r="L21" s="28"/>
      <c r="M21" s="28"/>
      <c r="N21" s="28"/>
      <c r="O21" s="28"/>
      <c r="P21" s="27"/>
    </row>
    <row r="22" spans="1:16" ht="15" outlineLevel="1">
      <c r="A22" s="10" t="s">
        <v>24</v>
      </c>
      <c r="B22" s="11" t="s">
        <v>27</v>
      </c>
      <c r="C22" s="4"/>
      <c r="D22" s="22"/>
      <c r="E22" s="59"/>
      <c r="F22" s="22"/>
      <c r="G22" s="22"/>
      <c r="H22" s="22"/>
      <c r="I22" s="22"/>
      <c r="J22" s="22"/>
      <c r="K22" s="22"/>
      <c r="L22" s="22"/>
      <c r="M22" s="22"/>
      <c r="N22" s="22"/>
      <c r="O22" s="22"/>
      <c r="P22" s="3"/>
    </row>
    <row r="23" spans="1:16" ht="15" outlineLevel="1">
      <c r="A23" s="4" t="s">
        <v>21</v>
      </c>
      <c r="B23" s="9" t="s">
        <v>26</v>
      </c>
      <c r="C23" s="4"/>
      <c r="D23" s="22">
        <v>100</v>
      </c>
      <c r="E23" s="59">
        <f>O23</f>
        <v>100</v>
      </c>
      <c r="F23" s="22"/>
      <c r="G23" s="22"/>
      <c r="H23" s="22"/>
      <c r="I23" s="22"/>
      <c r="J23" s="22"/>
      <c r="K23" s="22"/>
      <c r="L23" s="22"/>
      <c r="M23" s="22"/>
      <c r="N23" s="22"/>
      <c r="O23" s="22">
        <v>100</v>
      </c>
      <c r="P23" s="3"/>
    </row>
    <row r="24" spans="1:16" s="6" customFormat="1" ht="14.25" outlineLevel="1">
      <c r="A24" s="37">
        <v>2</v>
      </c>
      <c r="B24" s="8" t="s">
        <v>29</v>
      </c>
      <c r="C24" s="37"/>
      <c r="D24" s="24"/>
      <c r="E24" s="58"/>
      <c r="F24" s="24"/>
      <c r="G24" s="24"/>
      <c r="H24" s="24"/>
      <c r="I24" s="24"/>
      <c r="J24" s="24"/>
      <c r="K24" s="24"/>
      <c r="L24" s="24"/>
      <c r="M24" s="24"/>
      <c r="N24" s="24"/>
      <c r="O24" s="24"/>
      <c r="P24" s="5"/>
    </row>
    <row r="25" spans="1:16" s="13" customFormat="1" ht="45" outlineLevel="1">
      <c r="A25" s="10" t="s">
        <v>40</v>
      </c>
      <c r="B25" s="11" t="s">
        <v>60</v>
      </c>
      <c r="C25" s="10" t="s">
        <v>193</v>
      </c>
      <c r="D25" s="25"/>
      <c r="E25" s="60"/>
      <c r="F25" s="25"/>
      <c r="G25" s="25"/>
      <c r="H25" s="25"/>
      <c r="I25" s="25"/>
      <c r="J25" s="25"/>
      <c r="K25" s="25"/>
      <c r="L25" s="25"/>
      <c r="M25" s="25"/>
      <c r="N25" s="25"/>
      <c r="O25" s="25"/>
      <c r="P25" s="12"/>
    </row>
    <row r="26" spans="1:16" ht="15" outlineLevel="1">
      <c r="A26" s="10" t="s">
        <v>24</v>
      </c>
      <c r="B26" s="11" t="s">
        <v>27</v>
      </c>
      <c r="C26" s="4"/>
      <c r="D26" s="22"/>
      <c r="E26" s="59"/>
      <c r="F26" s="22"/>
      <c r="G26" s="22"/>
      <c r="H26" s="22"/>
      <c r="I26" s="22"/>
      <c r="J26" s="22"/>
      <c r="K26" s="22"/>
      <c r="L26" s="22"/>
      <c r="M26" s="22"/>
      <c r="N26" s="22"/>
      <c r="O26" s="22"/>
      <c r="P26" s="3"/>
    </row>
    <row r="27" spans="1:16" ht="15" outlineLevel="1">
      <c r="A27" s="4" t="s">
        <v>21</v>
      </c>
      <c r="B27" s="9" t="s">
        <v>26</v>
      </c>
      <c r="C27" s="4"/>
      <c r="D27" s="22">
        <v>1501</v>
      </c>
      <c r="E27" s="59">
        <f>O27</f>
        <v>1501</v>
      </c>
      <c r="F27" s="22"/>
      <c r="G27" s="22"/>
      <c r="H27" s="22"/>
      <c r="I27" s="22"/>
      <c r="J27" s="22"/>
      <c r="K27" s="22">
        <v>1200.8</v>
      </c>
      <c r="L27" s="22">
        <f>K27+300.2</f>
        <v>1501</v>
      </c>
      <c r="M27" s="22"/>
      <c r="N27" s="22"/>
      <c r="O27" s="22">
        <f>L27</f>
        <v>1501</v>
      </c>
      <c r="P27" s="3"/>
    </row>
    <row r="28" spans="1:16" s="13" customFormat="1" ht="45" outlineLevel="1">
      <c r="A28" s="10">
        <v>2.2</v>
      </c>
      <c r="B28" s="11" t="s">
        <v>61</v>
      </c>
      <c r="C28" s="10" t="s">
        <v>193</v>
      </c>
      <c r="D28" s="25"/>
      <c r="E28" s="60"/>
      <c r="F28" s="25"/>
      <c r="G28" s="25"/>
      <c r="H28" s="25"/>
      <c r="I28" s="25"/>
      <c r="J28" s="25"/>
      <c r="K28" s="25"/>
      <c r="L28" s="25"/>
      <c r="M28" s="25"/>
      <c r="N28" s="25"/>
      <c r="O28" s="25"/>
      <c r="P28" s="12"/>
    </row>
    <row r="29" spans="1:16" ht="15" outlineLevel="1">
      <c r="A29" s="10" t="s">
        <v>24</v>
      </c>
      <c r="B29" s="11" t="s">
        <v>27</v>
      </c>
      <c r="C29" s="4"/>
      <c r="D29" s="22"/>
      <c r="E29" s="59"/>
      <c r="F29" s="22"/>
      <c r="G29" s="22"/>
      <c r="H29" s="22"/>
      <c r="I29" s="22"/>
      <c r="J29" s="22"/>
      <c r="K29" s="22"/>
      <c r="L29" s="22"/>
      <c r="M29" s="22"/>
      <c r="N29" s="22"/>
      <c r="O29" s="22"/>
      <c r="P29" s="3"/>
    </row>
    <row r="30" spans="1:16" ht="15" outlineLevel="1">
      <c r="A30" s="4" t="s">
        <v>21</v>
      </c>
      <c r="B30" s="9" t="s">
        <v>26</v>
      </c>
      <c r="C30" s="4"/>
      <c r="D30" s="22">
        <v>723</v>
      </c>
      <c r="E30" s="59">
        <f>O30</f>
        <v>723</v>
      </c>
      <c r="F30" s="22"/>
      <c r="G30" s="22"/>
      <c r="H30" s="22"/>
      <c r="I30" s="22"/>
      <c r="J30" s="22"/>
      <c r="K30" s="22">
        <v>578.4</v>
      </c>
      <c r="L30" s="22">
        <f>K30+144.6</f>
        <v>723</v>
      </c>
      <c r="M30" s="22"/>
      <c r="N30" s="22"/>
      <c r="O30" s="22">
        <f>L30</f>
        <v>723</v>
      </c>
      <c r="P30" s="3"/>
    </row>
    <row r="31" spans="1:16" s="13" customFormat="1" ht="45" outlineLevel="1">
      <c r="A31" s="10">
        <v>2.3</v>
      </c>
      <c r="B31" s="11" t="s">
        <v>62</v>
      </c>
      <c r="C31" s="10" t="s">
        <v>191</v>
      </c>
      <c r="D31" s="25"/>
      <c r="E31" s="60"/>
      <c r="F31" s="25"/>
      <c r="G31" s="25"/>
      <c r="H31" s="25"/>
      <c r="I31" s="25"/>
      <c r="J31" s="25"/>
      <c r="K31" s="25"/>
      <c r="L31" s="25"/>
      <c r="M31" s="25"/>
      <c r="N31" s="25"/>
      <c r="O31" s="25"/>
      <c r="P31" s="12"/>
    </row>
    <row r="32" spans="1:16" ht="15" outlineLevel="1">
      <c r="A32" s="10" t="s">
        <v>24</v>
      </c>
      <c r="B32" s="11" t="s">
        <v>27</v>
      </c>
      <c r="C32" s="4"/>
      <c r="D32" s="22"/>
      <c r="E32" s="59"/>
      <c r="F32" s="22"/>
      <c r="G32" s="22"/>
      <c r="H32" s="22"/>
      <c r="I32" s="22"/>
      <c r="J32" s="22"/>
      <c r="K32" s="22"/>
      <c r="L32" s="22"/>
      <c r="M32" s="22"/>
      <c r="N32" s="22"/>
      <c r="O32" s="22"/>
      <c r="P32" s="3"/>
    </row>
    <row r="33" spans="1:16" ht="15" outlineLevel="1">
      <c r="A33" s="4" t="s">
        <v>21</v>
      </c>
      <c r="B33" s="9" t="s">
        <v>26</v>
      </c>
      <c r="C33" s="4"/>
      <c r="D33" s="22">
        <v>901</v>
      </c>
      <c r="E33" s="59">
        <f>O33</f>
        <v>900.5</v>
      </c>
      <c r="F33" s="22"/>
      <c r="G33" s="22"/>
      <c r="H33" s="22">
        <f>D33*0.5</f>
        <v>450.5</v>
      </c>
      <c r="I33" s="22">
        <f>H33+180</f>
        <v>630.5</v>
      </c>
      <c r="J33" s="22">
        <f>I33+90</f>
        <v>720.5</v>
      </c>
      <c r="K33" s="22">
        <f>J33+90</f>
        <v>810.5</v>
      </c>
      <c r="L33" s="22">
        <f>K33+90</f>
        <v>900.5</v>
      </c>
      <c r="M33" s="22"/>
      <c r="N33" s="22"/>
      <c r="O33" s="22">
        <f>L33</f>
        <v>900.5</v>
      </c>
      <c r="P33" s="3"/>
    </row>
    <row r="34" spans="1:16" s="13" customFormat="1" ht="90" outlineLevel="1">
      <c r="A34" s="10">
        <v>2.4</v>
      </c>
      <c r="B34" s="11" t="s">
        <v>63</v>
      </c>
      <c r="C34" s="10" t="s">
        <v>192</v>
      </c>
      <c r="D34" s="25"/>
      <c r="E34" s="60"/>
      <c r="F34" s="25"/>
      <c r="G34" s="25"/>
      <c r="H34" s="25"/>
      <c r="I34" s="25"/>
      <c r="J34" s="25"/>
      <c r="K34" s="25"/>
      <c r="L34" s="25"/>
      <c r="M34" s="25"/>
      <c r="N34" s="25"/>
      <c r="O34" s="25"/>
      <c r="P34" s="12"/>
    </row>
    <row r="35" spans="1:16" ht="15" outlineLevel="1">
      <c r="A35" s="10" t="s">
        <v>24</v>
      </c>
      <c r="B35" s="11" t="s">
        <v>27</v>
      </c>
      <c r="C35" s="4"/>
      <c r="D35" s="22"/>
      <c r="E35" s="59"/>
      <c r="F35" s="22"/>
      <c r="G35" s="22"/>
      <c r="H35" s="22"/>
      <c r="I35" s="22"/>
      <c r="J35" s="22"/>
      <c r="K35" s="22"/>
      <c r="L35" s="22"/>
      <c r="M35" s="22"/>
      <c r="N35" s="22"/>
      <c r="O35" s="22"/>
      <c r="P35" s="3"/>
    </row>
    <row r="36" spans="1:16" ht="15" outlineLevel="1">
      <c r="A36" s="4" t="s">
        <v>21</v>
      </c>
      <c r="B36" s="9" t="s">
        <v>26</v>
      </c>
      <c r="C36" s="4"/>
      <c r="D36" s="22">
        <v>286</v>
      </c>
      <c r="E36" s="59">
        <f>O36</f>
        <v>286</v>
      </c>
      <c r="F36" s="22"/>
      <c r="G36" s="22"/>
      <c r="H36" s="22">
        <v>124.4</v>
      </c>
      <c r="I36" s="22"/>
      <c r="J36" s="22">
        <f>H36+46.5</f>
        <v>170.9</v>
      </c>
      <c r="K36" s="22"/>
      <c r="L36" s="22">
        <f>J36+115.1</f>
        <v>286</v>
      </c>
      <c r="M36" s="22"/>
      <c r="N36" s="22"/>
      <c r="O36" s="22">
        <f>L36</f>
        <v>286</v>
      </c>
      <c r="P36" s="3"/>
    </row>
    <row r="37" spans="1:16" ht="30" outlineLevel="1">
      <c r="A37" s="10">
        <v>2.5</v>
      </c>
      <c r="B37" s="11" t="s">
        <v>64</v>
      </c>
      <c r="C37" s="4" t="s">
        <v>191</v>
      </c>
      <c r="D37" s="22"/>
      <c r="E37" s="59"/>
      <c r="F37" s="22"/>
      <c r="G37" s="22"/>
      <c r="H37" s="22"/>
      <c r="I37" s="22"/>
      <c r="J37" s="22"/>
      <c r="K37" s="22"/>
      <c r="L37" s="22"/>
      <c r="M37" s="22"/>
      <c r="N37" s="22"/>
      <c r="O37" s="22"/>
      <c r="P37" s="3"/>
    </row>
    <row r="38" spans="1:16" ht="15" outlineLevel="1">
      <c r="A38" s="10" t="s">
        <v>24</v>
      </c>
      <c r="B38" s="11" t="s">
        <v>27</v>
      </c>
      <c r="C38" s="4"/>
      <c r="D38" s="22"/>
      <c r="E38" s="59"/>
      <c r="F38" s="22"/>
      <c r="G38" s="22"/>
      <c r="H38" s="22"/>
      <c r="I38" s="22"/>
      <c r="J38" s="22"/>
      <c r="K38" s="22"/>
      <c r="L38" s="22"/>
      <c r="M38" s="22"/>
      <c r="N38" s="22"/>
      <c r="O38" s="22"/>
      <c r="P38" s="3"/>
    </row>
    <row r="39" spans="1:16" ht="15" outlineLevel="1">
      <c r="A39" s="4" t="s">
        <v>21</v>
      </c>
      <c r="B39" s="9" t="s">
        <v>26</v>
      </c>
      <c r="C39" s="4"/>
      <c r="D39" s="22">
        <v>407</v>
      </c>
      <c r="E39" s="59">
        <f>O39</f>
        <v>407</v>
      </c>
      <c r="F39" s="22"/>
      <c r="G39" s="22">
        <v>15.8</v>
      </c>
      <c r="H39" s="22">
        <f>G39+49.8</f>
        <v>65.6</v>
      </c>
      <c r="I39" s="22"/>
      <c r="J39" s="22">
        <f>H39+47.4</f>
        <v>113</v>
      </c>
      <c r="K39" s="22">
        <f>J39+74.7</f>
        <v>187.7</v>
      </c>
      <c r="L39" s="22">
        <f>K39+47.4</f>
        <v>235.1</v>
      </c>
      <c r="M39" s="22"/>
      <c r="N39" s="22">
        <f>L39+171.9</f>
        <v>407</v>
      </c>
      <c r="O39" s="22">
        <f>N39</f>
        <v>407</v>
      </c>
      <c r="P39" s="3"/>
    </row>
    <row r="40" spans="1:16" s="6" customFormat="1" ht="23.25" customHeight="1">
      <c r="A40" s="15" t="s">
        <v>33</v>
      </c>
      <c r="B40" s="17" t="s">
        <v>34</v>
      </c>
      <c r="C40" s="15"/>
      <c r="D40" s="26">
        <f>D41</f>
        <v>878045</v>
      </c>
      <c r="E40" s="62">
        <f aca="true" t="shared" si="1" ref="E40:O40">E41</f>
        <v>878044</v>
      </c>
      <c r="F40" s="26">
        <f t="shared" si="1"/>
        <v>65580</v>
      </c>
      <c r="G40" s="26">
        <f t="shared" si="1"/>
        <v>133490</v>
      </c>
      <c r="H40" s="26">
        <f t="shared" si="1"/>
        <v>225854</v>
      </c>
      <c r="I40" s="26">
        <f t="shared" si="1"/>
        <v>296130</v>
      </c>
      <c r="J40" s="26">
        <f t="shared" si="1"/>
        <v>355900</v>
      </c>
      <c r="K40" s="26">
        <f t="shared" si="1"/>
        <v>470875</v>
      </c>
      <c r="L40" s="26">
        <f t="shared" si="1"/>
        <v>365835</v>
      </c>
      <c r="M40" s="26">
        <f t="shared" si="1"/>
        <v>363000</v>
      </c>
      <c r="N40" s="26">
        <f t="shared" si="1"/>
        <v>431678</v>
      </c>
      <c r="O40" s="26">
        <f t="shared" si="1"/>
        <v>878044</v>
      </c>
      <c r="P40" s="18"/>
    </row>
    <row r="41" spans="1:16" s="6" customFormat="1" ht="29.25" outlineLevel="1">
      <c r="A41" s="37" t="s">
        <v>20</v>
      </c>
      <c r="B41" s="8" t="s">
        <v>39</v>
      </c>
      <c r="C41" s="37"/>
      <c r="D41" s="24">
        <f>SUM(D42:D155)</f>
        <v>878045</v>
      </c>
      <c r="E41" s="58">
        <f aca="true" t="shared" si="2" ref="E41:O41">SUM(E42:E155)</f>
        <v>878044</v>
      </c>
      <c r="F41" s="24">
        <f t="shared" si="2"/>
        <v>65580</v>
      </c>
      <c r="G41" s="24">
        <f t="shared" si="2"/>
        <v>133490</v>
      </c>
      <c r="H41" s="24">
        <f t="shared" si="2"/>
        <v>225854</v>
      </c>
      <c r="I41" s="24">
        <f t="shared" si="2"/>
        <v>296130</v>
      </c>
      <c r="J41" s="24">
        <f t="shared" si="2"/>
        <v>355900</v>
      </c>
      <c r="K41" s="24">
        <f t="shared" si="2"/>
        <v>470875</v>
      </c>
      <c r="L41" s="24">
        <f t="shared" si="2"/>
        <v>365835</v>
      </c>
      <c r="M41" s="24">
        <f t="shared" si="2"/>
        <v>363000</v>
      </c>
      <c r="N41" s="24">
        <f t="shared" si="2"/>
        <v>431678</v>
      </c>
      <c r="O41" s="24">
        <f t="shared" si="2"/>
        <v>878044</v>
      </c>
      <c r="P41" s="5"/>
    </row>
    <row r="42" spans="1:16" ht="15" outlineLevel="1">
      <c r="A42" s="4"/>
      <c r="B42" s="8" t="s">
        <v>69</v>
      </c>
      <c r="C42" s="4"/>
      <c r="D42" s="22"/>
      <c r="E42" s="59"/>
      <c r="F42" s="22"/>
      <c r="G42" s="22"/>
      <c r="H42" s="22"/>
      <c r="I42" s="22"/>
      <c r="J42" s="22"/>
      <c r="K42" s="22"/>
      <c r="L42" s="22"/>
      <c r="M42" s="22"/>
      <c r="N42" s="22"/>
      <c r="O42" s="22"/>
      <c r="P42" s="3"/>
    </row>
    <row r="43" spans="1:17" ht="45" outlineLevel="1">
      <c r="A43" s="4">
        <v>1</v>
      </c>
      <c r="B43" s="9" t="s">
        <v>70</v>
      </c>
      <c r="C43" s="4" t="s">
        <v>66</v>
      </c>
      <c r="D43" s="22">
        <v>10000</v>
      </c>
      <c r="E43" s="59">
        <f>O43</f>
        <v>10000</v>
      </c>
      <c r="F43" s="22"/>
      <c r="G43" s="22"/>
      <c r="H43" s="22"/>
      <c r="I43" s="22">
        <v>3000</v>
      </c>
      <c r="J43" s="22">
        <f>I43+3000</f>
        <v>6000</v>
      </c>
      <c r="K43" s="22">
        <f>J43+4000</f>
        <v>10000</v>
      </c>
      <c r="L43" s="22"/>
      <c r="M43" s="22"/>
      <c r="N43" s="22"/>
      <c r="O43" s="22">
        <f>K43</f>
        <v>10000</v>
      </c>
      <c r="P43" s="3"/>
      <c r="Q43" s="31"/>
    </row>
    <row r="44" spans="1:17" ht="45" outlineLevel="1">
      <c r="A44" s="4">
        <f>A43+1</f>
        <v>2</v>
      </c>
      <c r="B44" s="9" t="s">
        <v>71</v>
      </c>
      <c r="C44" s="4" t="s">
        <v>66</v>
      </c>
      <c r="D44" s="22">
        <v>468.2775</v>
      </c>
      <c r="E44" s="59">
        <f>O44</f>
        <v>468</v>
      </c>
      <c r="F44" s="22">
        <v>150</v>
      </c>
      <c r="G44" s="22">
        <f>F44+150</f>
        <v>300</v>
      </c>
      <c r="H44" s="22">
        <f>G44+168</f>
        <v>468</v>
      </c>
      <c r="I44" s="22"/>
      <c r="J44" s="22"/>
      <c r="K44" s="22"/>
      <c r="L44" s="22"/>
      <c r="M44" s="22"/>
      <c r="N44" s="22"/>
      <c r="O44" s="22">
        <f>H44</f>
        <v>468</v>
      </c>
      <c r="P44" s="3"/>
      <c r="Q44" s="31"/>
    </row>
    <row r="45" spans="1:17" ht="45" outlineLevel="1">
      <c r="A45" s="4">
        <f aca="true" t="shared" si="3" ref="A45:A62">A44+1</f>
        <v>3</v>
      </c>
      <c r="B45" s="9" t="s">
        <v>72</v>
      </c>
      <c r="C45" s="4" t="s">
        <v>66</v>
      </c>
      <c r="D45" s="22">
        <v>1304</v>
      </c>
      <c r="E45" s="59">
        <f aca="true" t="shared" si="4" ref="E45:E108">O45</f>
        <v>1304</v>
      </c>
      <c r="F45" s="22">
        <v>400</v>
      </c>
      <c r="G45" s="22">
        <f>F45+430</f>
        <v>830</v>
      </c>
      <c r="H45" s="22">
        <f>G45+474</f>
        <v>1304</v>
      </c>
      <c r="I45" s="22"/>
      <c r="J45" s="22"/>
      <c r="K45" s="22"/>
      <c r="L45" s="22"/>
      <c r="M45" s="22"/>
      <c r="N45" s="22"/>
      <c r="O45" s="22">
        <f>H45</f>
        <v>1304</v>
      </c>
      <c r="P45" s="3"/>
      <c r="Q45" s="31"/>
    </row>
    <row r="46" spans="1:17" ht="45" outlineLevel="1">
      <c r="A46" s="4">
        <f t="shared" si="3"/>
        <v>4</v>
      </c>
      <c r="B46" s="9" t="s">
        <v>73</v>
      </c>
      <c r="C46" s="4" t="s">
        <v>66</v>
      </c>
      <c r="D46" s="22">
        <v>1000</v>
      </c>
      <c r="E46" s="59">
        <f t="shared" si="4"/>
        <v>1000</v>
      </c>
      <c r="F46" s="22">
        <v>300</v>
      </c>
      <c r="G46" s="22">
        <f>F46+300</f>
        <v>600</v>
      </c>
      <c r="H46" s="22">
        <f>G46+400</f>
        <v>1000</v>
      </c>
      <c r="I46" s="22"/>
      <c r="J46" s="22"/>
      <c r="K46" s="22"/>
      <c r="L46" s="22"/>
      <c r="M46" s="22"/>
      <c r="N46" s="22"/>
      <c r="O46" s="22">
        <f>H46</f>
        <v>1000</v>
      </c>
      <c r="P46" s="3"/>
      <c r="Q46" s="31"/>
    </row>
    <row r="47" spans="1:17" ht="45" outlineLevel="1">
      <c r="A47" s="4">
        <f t="shared" si="3"/>
        <v>5</v>
      </c>
      <c r="B47" s="9" t="s">
        <v>74</v>
      </c>
      <c r="C47" s="4" t="s">
        <v>66</v>
      </c>
      <c r="D47" s="22">
        <v>450</v>
      </c>
      <c r="E47" s="59">
        <f t="shared" si="4"/>
        <v>450</v>
      </c>
      <c r="F47" s="22">
        <v>150</v>
      </c>
      <c r="G47" s="22">
        <f>F47+150</f>
        <v>300</v>
      </c>
      <c r="H47" s="22">
        <f>G47+150</f>
        <v>450</v>
      </c>
      <c r="I47" s="22"/>
      <c r="J47" s="22"/>
      <c r="K47" s="22"/>
      <c r="L47" s="22"/>
      <c r="M47" s="22"/>
      <c r="N47" s="22"/>
      <c r="O47" s="22">
        <f>H47</f>
        <v>450</v>
      </c>
      <c r="P47" s="3"/>
      <c r="Q47" s="31"/>
    </row>
    <row r="48" spans="1:17" ht="60" outlineLevel="1">
      <c r="A48" s="4">
        <f t="shared" si="3"/>
        <v>6</v>
      </c>
      <c r="B48" s="9" t="s">
        <v>75</v>
      </c>
      <c r="C48" s="4" t="s">
        <v>66</v>
      </c>
      <c r="D48" s="22">
        <v>3000</v>
      </c>
      <c r="E48" s="59">
        <f t="shared" si="4"/>
        <v>3000</v>
      </c>
      <c r="F48" s="22"/>
      <c r="G48" s="22"/>
      <c r="H48" s="22"/>
      <c r="I48" s="22"/>
      <c r="J48" s="22"/>
      <c r="K48" s="22"/>
      <c r="L48" s="22">
        <v>1000</v>
      </c>
      <c r="M48" s="22">
        <f>L48+1000</f>
        <v>2000</v>
      </c>
      <c r="N48" s="22">
        <f>M48+1000</f>
        <v>3000</v>
      </c>
      <c r="O48" s="22">
        <f>N48</f>
        <v>3000</v>
      </c>
      <c r="P48" s="3"/>
      <c r="Q48" s="31"/>
    </row>
    <row r="49" spans="1:17" ht="45" outlineLevel="1">
      <c r="A49" s="4">
        <f t="shared" si="3"/>
        <v>7</v>
      </c>
      <c r="B49" s="9" t="s">
        <v>76</v>
      </c>
      <c r="C49" s="4" t="s">
        <v>66</v>
      </c>
      <c r="D49" s="22">
        <v>4000</v>
      </c>
      <c r="E49" s="59">
        <f t="shared" si="4"/>
        <v>4000</v>
      </c>
      <c r="F49" s="22"/>
      <c r="G49" s="22"/>
      <c r="H49" s="22"/>
      <c r="I49" s="22"/>
      <c r="J49" s="22"/>
      <c r="K49" s="22"/>
      <c r="L49" s="22">
        <v>1000</v>
      </c>
      <c r="M49" s="22">
        <f>L49+1000</f>
        <v>2000</v>
      </c>
      <c r="N49" s="22">
        <f>M49+2000</f>
        <v>4000</v>
      </c>
      <c r="O49" s="22">
        <f>N49</f>
        <v>4000</v>
      </c>
      <c r="P49" s="3"/>
      <c r="Q49" s="31"/>
    </row>
    <row r="50" spans="1:17" ht="45" outlineLevel="1">
      <c r="A50" s="4">
        <f t="shared" si="3"/>
        <v>8</v>
      </c>
      <c r="B50" s="9" t="s">
        <v>77</v>
      </c>
      <c r="C50" s="4" t="s">
        <v>66</v>
      </c>
      <c r="D50" s="22">
        <v>10000</v>
      </c>
      <c r="E50" s="59">
        <f t="shared" si="4"/>
        <v>10000</v>
      </c>
      <c r="F50" s="22"/>
      <c r="G50" s="22"/>
      <c r="H50" s="22"/>
      <c r="I50" s="22"/>
      <c r="J50" s="22"/>
      <c r="K50" s="22"/>
      <c r="L50" s="22">
        <v>3000</v>
      </c>
      <c r="M50" s="22">
        <f>L50+3000</f>
        <v>6000</v>
      </c>
      <c r="N50" s="22">
        <f>M50+4000</f>
        <v>10000</v>
      </c>
      <c r="O50" s="22">
        <f>N50</f>
        <v>10000</v>
      </c>
      <c r="P50" s="3"/>
      <c r="Q50" s="31"/>
    </row>
    <row r="51" spans="1:17" ht="45" outlineLevel="1">
      <c r="A51" s="4">
        <f t="shared" si="3"/>
        <v>9</v>
      </c>
      <c r="B51" s="9" t="s">
        <v>78</v>
      </c>
      <c r="C51" s="4" t="s">
        <v>66</v>
      </c>
      <c r="D51" s="22">
        <v>10000</v>
      </c>
      <c r="E51" s="59">
        <f t="shared" si="4"/>
        <v>10000</v>
      </c>
      <c r="F51" s="22"/>
      <c r="G51" s="22"/>
      <c r="H51" s="22"/>
      <c r="I51" s="22"/>
      <c r="J51" s="22"/>
      <c r="K51" s="22"/>
      <c r="L51" s="22">
        <v>3000</v>
      </c>
      <c r="M51" s="22">
        <f>L51+3000</f>
        <v>6000</v>
      </c>
      <c r="N51" s="22">
        <f>M51+4000</f>
        <v>10000</v>
      </c>
      <c r="O51" s="22">
        <f>N51</f>
        <v>10000</v>
      </c>
      <c r="P51" s="3"/>
      <c r="Q51" s="31"/>
    </row>
    <row r="52" spans="1:17" ht="60" outlineLevel="1">
      <c r="A52" s="4">
        <f t="shared" si="3"/>
        <v>10</v>
      </c>
      <c r="B52" s="9" t="s">
        <v>79</v>
      </c>
      <c r="C52" s="4" t="s">
        <v>66</v>
      </c>
      <c r="D52" s="22">
        <v>30000</v>
      </c>
      <c r="E52" s="59">
        <f t="shared" si="4"/>
        <v>30000</v>
      </c>
      <c r="F52" s="22">
        <v>3000</v>
      </c>
      <c r="G52" s="22">
        <f>F52+3000</f>
        <v>6000</v>
      </c>
      <c r="H52" s="22">
        <f>G52+3000</f>
        <v>9000</v>
      </c>
      <c r="I52" s="22">
        <f aca="true" t="shared" si="5" ref="I52:N52">H52+3000</f>
        <v>12000</v>
      </c>
      <c r="J52" s="22">
        <f t="shared" si="5"/>
        <v>15000</v>
      </c>
      <c r="K52" s="22">
        <f t="shared" si="5"/>
        <v>18000</v>
      </c>
      <c r="L52" s="22">
        <f t="shared" si="5"/>
        <v>21000</v>
      </c>
      <c r="M52" s="22">
        <f t="shared" si="5"/>
        <v>24000</v>
      </c>
      <c r="N52" s="22">
        <f t="shared" si="5"/>
        <v>27000</v>
      </c>
      <c r="O52" s="22">
        <f>N52+3000</f>
        <v>30000</v>
      </c>
      <c r="P52" s="3"/>
      <c r="Q52" s="31"/>
    </row>
    <row r="53" spans="1:17" ht="75" outlineLevel="1">
      <c r="A53" s="4">
        <f t="shared" si="3"/>
        <v>11</v>
      </c>
      <c r="B53" s="9" t="s">
        <v>80</v>
      </c>
      <c r="C53" s="4" t="s">
        <v>66</v>
      </c>
      <c r="D53" s="22">
        <v>866</v>
      </c>
      <c r="E53" s="59">
        <f t="shared" si="4"/>
        <v>866</v>
      </c>
      <c r="F53" s="22">
        <v>280</v>
      </c>
      <c r="G53" s="22">
        <f>F53+280</f>
        <v>560</v>
      </c>
      <c r="H53" s="22">
        <f>G53+306</f>
        <v>866</v>
      </c>
      <c r="I53" s="22"/>
      <c r="J53" s="22"/>
      <c r="K53" s="22"/>
      <c r="L53" s="22"/>
      <c r="M53" s="22"/>
      <c r="N53" s="22"/>
      <c r="O53" s="22">
        <f>H53</f>
        <v>866</v>
      </c>
      <c r="P53" s="3"/>
      <c r="Q53" s="31"/>
    </row>
    <row r="54" spans="1:17" ht="45" outlineLevel="1">
      <c r="A54" s="4">
        <f t="shared" si="3"/>
        <v>12</v>
      </c>
      <c r="B54" s="9" t="s">
        <v>81</v>
      </c>
      <c r="C54" s="4" t="s">
        <v>66</v>
      </c>
      <c r="D54" s="22">
        <v>3000</v>
      </c>
      <c r="E54" s="59">
        <f t="shared" si="4"/>
        <v>3000</v>
      </c>
      <c r="F54" s="22"/>
      <c r="G54" s="22"/>
      <c r="H54" s="22"/>
      <c r="I54" s="22">
        <v>1000</v>
      </c>
      <c r="J54" s="22">
        <f>I54+1000</f>
        <v>2000</v>
      </c>
      <c r="K54" s="22">
        <f>J54+1000</f>
        <v>3000</v>
      </c>
      <c r="L54" s="22"/>
      <c r="M54" s="22"/>
      <c r="N54" s="22"/>
      <c r="O54" s="22">
        <f>K54</f>
        <v>3000</v>
      </c>
      <c r="P54" s="3"/>
      <c r="Q54" s="31"/>
    </row>
    <row r="55" spans="1:17" ht="45" outlineLevel="1">
      <c r="A55" s="4">
        <f t="shared" si="3"/>
        <v>13</v>
      </c>
      <c r="B55" s="9" t="s">
        <v>82</v>
      </c>
      <c r="C55" s="4" t="s">
        <v>66</v>
      </c>
      <c r="D55" s="22">
        <v>243.896</v>
      </c>
      <c r="E55" s="59">
        <f t="shared" si="4"/>
        <v>244</v>
      </c>
      <c r="F55" s="22"/>
      <c r="G55" s="22"/>
      <c r="H55" s="22">
        <v>244</v>
      </c>
      <c r="I55" s="22"/>
      <c r="J55" s="22"/>
      <c r="K55" s="22"/>
      <c r="L55" s="22"/>
      <c r="M55" s="22"/>
      <c r="N55" s="22"/>
      <c r="O55" s="22">
        <f>H55</f>
        <v>244</v>
      </c>
      <c r="P55" s="3"/>
      <c r="Q55" s="31"/>
    </row>
    <row r="56" spans="1:17" ht="45" outlineLevel="1">
      <c r="A56" s="4">
        <f t="shared" si="3"/>
        <v>14</v>
      </c>
      <c r="B56" s="9" t="s">
        <v>83</v>
      </c>
      <c r="C56" s="4" t="s">
        <v>66</v>
      </c>
      <c r="D56" s="22">
        <v>700</v>
      </c>
      <c r="E56" s="59">
        <f t="shared" si="4"/>
        <v>700</v>
      </c>
      <c r="F56" s="22"/>
      <c r="G56" s="22"/>
      <c r="H56" s="22">
        <v>700</v>
      </c>
      <c r="I56" s="22"/>
      <c r="J56" s="22"/>
      <c r="K56" s="22"/>
      <c r="L56" s="22"/>
      <c r="M56" s="22"/>
      <c r="N56" s="22"/>
      <c r="O56" s="22">
        <f aca="true" t="shared" si="6" ref="O56:O61">H56</f>
        <v>700</v>
      </c>
      <c r="P56" s="3"/>
      <c r="Q56" s="31"/>
    </row>
    <row r="57" spans="1:17" ht="45" outlineLevel="1">
      <c r="A57" s="4">
        <f t="shared" si="3"/>
        <v>15</v>
      </c>
      <c r="B57" s="9" t="s">
        <v>84</v>
      </c>
      <c r="C57" s="4" t="s">
        <v>66</v>
      </c>
      <c r="D57" s="22">
        <v>280</v>
      </c>
      <c r="E57" s="59">
        <f t="shared" si="4"/>
        <v>280</v>
      </c>
      <c r="F57" s="22"/>
      <c r="G57" s="22"/>
      <c r="H57" s="22">
        <v>280</v>
      </c>
      <c r="I57" s="22"/>
      <c r="J57" s="22"/>
      <c r="K57" s="22"/>
      <c r="L57" s="22"/>
      <c r="M57" s="22"/>
      <c r="N57" s="22"/>
      <c r="O57" s="22">
        <f t="shared" si="6"/>
        <v>280</v>
      </c>
      <c r="P57" s="3"/>
      <c r="Q57" s="31"/>
    </row>
    <row r="58" spans="1:17" ht="45" outlineLevel="1">
      <c r="A58" s="4">
        <f t="shared" si="3"/>
        <v>16</v>
      </c>
      <c r="B58" s="9" t="s">
        <v>85</v>
      </c>
      <c r="C58" s="4" t="s">
        <v>66</v>
      </c>
      <c r="D58" s="22">
        <v>115.864</v>
      </c>
      <c r="E58" s="59">
        <f t="shared" si="4"/>
        <v>116</v>
      </c>
      <c r="F58" s="22"/>
      <c r="G58" s="22"/>
      <c r="H58" s="22">
        <v>116</v>
      </c>
      <c r="I58" s="22"/>
      <c r="J58" s="22"/>
      <c r="K58" s="22"/>
      <c r="L58" s="22"/>
      <c r="M58" s="22"/>
      <c r="N58" s="22"/>
      <c r="O58" s="22">
        <f t="shared" si="6"/>
        <v>116</v>
      </c>
      <c r="P58" s="3"/>
      <c r="Q58" s="31"/>
    </row>
    <row r="59" spans="1:17" ht="45" outlineLevel="1">
      <c r="A59" s="4">
        <f t="shared" si="3"/>
        <v>17</v>
      </c>
      <c r="B59" s="9" t="s">
        <v>86</v>
      </c>
      <c r="C59" s="4" t="s">
        <v>66</v>
      </c>
      <c r="D59" s="22">
        <v>432.75179</v>
      </c>
      <c r="E59" s="59">
        <f t="shared" si="4"/>
        <v>433</v>
      </c>
      <c r="F59" s="22"/>
      <c r="G59" s="22"/>
      <c r="H59" s="22">
        <v>433</v>
      </c>
      <c r="I59" s="22"/>
      <c r="J59" s="22"/>
      <c r="K59" s="22"/>
      <c r="L59" s="22"/>
      <c r="M59" s="22"/>
      <c r="N59" s="22"/>
      <c r="O59" s="22">
        <f t="shared" si="6"/>
        <v>433</v>
      </c>
      <c r="P59" s="3"/>
      <c r="Q59" s="31"/>
    </row>
    <row r="60" spans="1:17" ht="60" outlineLevel="1">
      <c r="A60" s="4">
        <f t="shared" si="3"/>
        <v>18</v>
      </c>
      <c r="B60" s="9" t="s">
        <v>87</v>
      </c>
      <c r="C60" s="4" t="s">
        <v>66</v>
      </c>
      <c r="D60" s="22">
        <v>1200</v>
      </c>
      <c r="E60" s="59">
        <f t="shared" si="4"/>
        <v>1200</v>
      </c>
      <c r="F60" s="22"/>
      <c r="G60" s="22"/>
      <c r="H60" s="22"/>
      <c r="I60" s="22"/>
      <c r="J60" s="22"/>
      <c r="K60" s="22">
        <v>1200</v>
      </c>
      <c r="L60" s="22"/>
      <c r="M60" s="22"/>
      <c r="N60" s="22"/>
      <c r="O60" s="22">
        <f>K60</f>
        <v>1200</v>
      </c>
      <c r="P60" s="3"/>
      <c r="Q60" s="31"/>
    </row>
    <row r="61" spans="1:17" ht="60" outlineLevel="1">
      <c r="A61" s="4">
        <f t="shared" si="3"/>
        <v>19</v>
      </c>
      <c r="B61" s="9" t="s">
        <v>88</v>
      </c>
      <c r="C61" s="4" t="s">
        <v>66</v>
      </c>
      <c r="D61" s="22">
        <v>150</v>
      </c>
      <c r="E61" s="59">
        <f t="shared" si="4"/>
        <v>150</v>
      </c>
      <c r="F61" s="22"/>
      <c r="G61" s="22"/>
      <c r="H61" s="22">
        <v>150</v>
      </c>
      <c r="I61" s="22"/>
      <c r="J61" s="22"/>
      <c r="K61" s="22"/>
      <c r="L61" s="22"/>
      <c r="M61" s="22"/>
      <c r="N61" s="22"/>
      <c r="O61" s="22">
        <f t="shared" si="6"/>
        <v>150</v>
      </c>
      <c r="P61" s="3"/>
      <c r="Q61" s="31"/>
    </row>
    <row r="62" spans="1:17" ht="45" outlineLevel="1">
      <c r="A62" s="4">
        <f t="shared" si="3"/>
        <v>20</v>
      </c>
      <c r="B62" s="9" t="s">
        <v>89</v>
      </c>
      <c r="C62" s="4" t="s">
        <v>66</v>
      </c>
      <c r="D62" s="22">
        <v>4000</v>
      </c>
      <c r="E62" s="59">
        <f t="shared" si="4"/>
        <v>4000</v>
      </c>
      <c r="F62" s="22"/>
      <c r="G62" s="22"/>
      <c r="H62" s="22"/>
      <c r="I62" s="22">
        <v>1000</v>
      </c>
      <c r="J62" s="22">
        <f>I62+1000</f>
        <v>2000</v>
      </c>
      <c r="K62" s="22">
        <f>J62+2000</f>
        <v>4000</v>
      </c>
      <c r="L62" s="22"/>
      <c r="M62" s="22"/>
      <c r="N62" s="22"/>
      <c r="O62" s="22">
        <f>K62</f>
        <v>4000</v>
      </c>
      <c r="P62" s="3"/>
      <c r="Q62" s="31"/>
    </row>
    <row r="63" spans="1:17" ht="15" outlineLevel="1">
      <c r="A63" s="4"/>
      <c r="B63" s="8" t="s">
        <v>169</v>
      </c>
      <c r="C63" s="4"/>
      <c r="D63" s="22"/>
      <c r="E63" s="59"/>
      <c r="F63" s="22"/>
      <c r="G63" s="22"/>
      <c r="H63" s="22"/>
      <c r="I63" s="22"/>
      <c r="J63" s="22"/>
      <c r="K63" s="22"/>
      <c r="L63" s="22"/>
      <c r="M63" s="22"/>
      <c r="N63" s="22"/>
      <c r="O63" s="22"/>
      <c r="P63" s="3"/>
      <c r="Q63" s="31"/>
    </row>
    <row r="64" spans="1:17" ht="15" outlineLevel="1">
      <c r="A64" s="4"/>
      <c r="B64" s="8" t="s">
        <v>90</v>
      </c>
      <c r="C64" s="4"/>
      <c r="D64" s="22"/>
      <c r="E64" s="59"/>
      <c r="F64" s="22"/>
      <c r="G64" s="22"/>
      <c r="H64" s="22"/>
      <c r="I64" s="22"/>
      <c r="J64" s="22"/>
      <c r="K64" s="22"/>
      <c r="L64" s="22"/>
      <c r="M64" s="22"/>
      <c r="N64" s="22"/>
      <c r="O64" s="22"/>
      <c r="P64" s="3"/>
      <c r="Q64" s="31"/>
    </row>
    <row r="65" spans="1:17" ht="45" outlineLevel="1">
      <c r="A65" s="4">
        <f>A62+1</f>
        <v>21</v>
      </c>
      <c r="B65" s="9" t="s">
        <v>91</v>
      </c>
      <c r="C65" s="4" t="s">
        <v>66</v>
      </c>
      <c r="D65" s="22">
        <v>10000</v>
      </c>
      <c r="E65" s="59">
        <f t="shared" si="4"/>
        <v>10000</v>
      </c>
      <c r="F65" s="22"/>
      <c r="G65" s="22"/>
      <c r="H65" s="22"/>
      <c r="I65" s="22">
        <v>3000</v>
      </c>
      <c r="J65" s="22">
        <f>I65+3000</f>
        <v>6000</v>
      </c>
      <c r="K65" s="22">
        <f>J65+4000</f>
        <v>10000</v>
      </c>
      <c r="L65" s="22"/>
      <c r="M65" s="22"/>
      <c r="N65" s="22"/>
      <c r="O65" s="22">
        <f>K65</f>
        <v>10000</v>
      </c>
      <c r="P65" s="3"/>
      <c r="Q65" s="31"/>
    </row>
    <row r="66" spans="1:17" ht="45" outlineLevel="1">
      <c r="A66" s="4">
        <f>A65+1</f>
        <v>22</v>
      </c>
      <c r="B66" s="9" t="s">
        <v>92</v>
      </c>
      <c r="C66" s="4" t="s">
        <v>66</v>
      </c>
      <c r="D66" s="22">
        <v>12000</v>
      </c>
      <c r="E66" s="59">
        <f t="shared" si="4"/>
        <v>12000</v>
      </c>
      <c r="F66" s="22"/>
      <c r="G66" s="22"/>
      <c r="H66" s="22"/>
      <c r="I66" s="22">
        <v>4000</v>
      </c>
      <c r="J66" s="22">
        <f>I66+4000</f>
        <v>8000</v>
      </c>
      <c r="K66" s="22">
        <f>J66+4000</f>
        <v>12000</v>
      </c>
      <c r="L66" s="22"/>
      <c r="M66" s="22"/>
      <c r="N66" s="22"/>
      <c r="O66" s="22">
        <f>K66</f>
        <v>12000</v>
      </c>
      <c r="P66" s="3"/>
      <c r="Q66" s="31"/>
    </row>
    <row r="67" spans="1:17" ht="45" outlineLevel="1">
      <c r="A67" s="4">
        <f aca="true" t="shared" si="7" ref="A67:A112">A66+1</f>
        <v>23</v>
      </c>
      <c r="B67" s="9" t="s">
        <v>93</v>
      </c>
      <c r="C67" s="4" t="s">
        <v>66</v>
      </c>
      <c r="D67" s="22">
        <v>10000</v>
      </c>
      <c r="E67" s="59">
        <f t="shared" si="4"/>
        <v>10000</v>
      </c>
      <c r="F67" s="22"/>
      <c r="G67" s="22"/>
      <c r="H67" s="22"/>
      <c r="I67" s="22"/>
      <c r="J67" s="22"/>
      <c r="K67" s="22"/>
      <c r="L67" s="22">
        <v>3000</v>
      </c>
      <c r="M67" s="22">
        <f>L67+3000</f>
        <v>6000</v>
      </c>
      <c r="N67" s="22">
        <f>M67+4000</f>
        <v>10000</v>
      </c>
      <c r="O67" s="22">
        <f>N67</f>
        <v>10000</v>
      </c>
      <c r="P67" s="3"/>
      <c r="Q67" s="31"/>
    </row>
    <row r="68" spans="1:17" ht="45" outlineLevel="1">
      <c r="A68" s="4">
        <f t="shared" si="7"/>
        <v>24</v>
      </c>
      <c r="B68" s="9" t="s">
        <v>94</v>
      </c>
      <c r="C68" s="4" t="s">
        <v>66</v>
      </c>
      <c r="D68" s="22">
        <v>13000</v>
      </c>
      <c r="E68" s="59">
        <f t="shared" si="4"/>
        <v>13000</v>
      </c>
      <c r="F68" s="22">
        <v>2000</v>
      </c>
      <c r="G68" s="22">
        <f>F68+2000</f>
        <v>4000</v>
      </c>
      <c r="H68" s="22">
        <f>G68+2000</f>
        <v>6000</v>
      </c>
      <c r="I68" s="22">
        <f>H68+2000</f>
        <v>8000</v>
      </c>
      <c r="J68" s="22">
        <f>I68+2000</f>
        <v>10000</v>
      </c>
      <c r="K68" s="22">
        <f>J68+3000</f>
        <v>13000</v>
      </c>
      <c r="L68" s="22"/>
      <c r="M68" s="22"/>
      <c r="N68" s="22"/>
      <c r="O68" s="22">
        <f>K68</f>
        <v>13000</v>
      </c>
      <c r="P68" s="3"/>
      <c r="Q68" s="31"/>
    </row>
    <row r="69" spans="1:17" ht="45" outlineLevel="1">
      <c r="A69" s="4">
        <f t="shared" si="7"/>
        <v>25</v>
      </c>
      <c r="B69" s="9" t="s">
        <v>95</v>
      </c>
      <c r="C69" s="4" t="s">
        <v>66</v>
      </c>
      <c r="D69" s="22">
        <v>50000</v>
      </c>
      <c r="E69" s="59">
        <f t="shared" si="4"/>
        <v>50000</v>
      </c>
      <c r="F69" s="22">
        <v>6000</v>
      </c>
      <c r="G69" s="22">
        <f>F69+7000</f>
        <v>13000</v>
      </c>
      <c r="H69" s="22">
        <f>G69+7000</f>
        <v>20000</v>
      </c>
      <c r="I69" s="22">
        <f>H69+8000</f>
        <v>28000</v>
      </c>
      <c r="J69" s="22">
        <f>I69+8000</f>
        <v>36000</v>
      </c>
      <c r="K69" s="22">
        <f>J69+9000</f>
        <v>45000</v>
      </c>
      <c r="L69" s="22"/>
      <c r="M69" s="22"/>
      <c r="N69" s="22"/>
      <c r="O69" s="22">
        <f>K69+5000</f>
        <v>50000</v>
      </c>
      <c r="P69" s="3"/>
      <c r="Q69" s="31"/>
    </row>
    <row r="70" spans="1:17" ht="45" outlineLevel="1">
      <c r="A70" s="4">
        <f t="shared" si="7"/>
        <v>26</v>
      </c>
      <c r="B70" s="9" t="s">
        <v>96</v>
      </c>
      <c r="C70" s="4" t="s">
        <v>66</v>
      </c>
      <c r="D70" s="22">
        <v>476.497</v>
      </c>
      <c r="E70" s="59">
        <f t="shared" si="4"/>
        <v>476</v>
      </c>
      <c r="F70" s="22"/>
      <c r="G70" s="22"/>
      <c r="H70" s="22">
        <v>476</v>
      </c>
      <c r="I70" s="22"/>
      <c r="J70" s="22"/>
      <c r="K70" s="22"/>
      <c r="L70" s="22"/>
      <c r="M70" s="22"/>
      <c r="N70" s="22"/>
      <c r="O70" s="22">
        <f>H70</f>
        <v>476</v>
      </c>
      <c r="P70" s="3"/>
      <c r="Q70" s="31"/>
    </row>
    <row r="71" spans="1:17" ht="45" outlineLevel="1">
      <c r="A71" s="4">
        <f t="shared" si="7"/>
        <v>27</v>
      </c>
      <c r="B71" s="9" t="s">
        <v>97</v>
      </c>
      <c r="C71" s="4" t="s">
        <v>66</v>
      </c>
      <c r="D71" s="22">
        <v>237.364</v>
      </c>
      <c r="E71" s="59">
        <f t="shared" si="4"/>
        <v>237</v>
      </c>
      <c r="F71" s="22"/>
      <c r="G71" s="22"/>
      <c r="H71" s="22">
        <v>237</v>
      </c>
      <c r="I71" s="22"/>
      <c r="J71" s="22"/>
      <c r="K71" s="22"/>
      <c r="L71" s="22"/>
      <c r="M71" s="22"/>
      <c r="N71" s="22"/>
      <c r="O71" s="22">
        <f>H71</f>
        <v>237</v>
      </c>
      <c r="P71" s="3"/>
      <c r="Q71" s="31"/>
    </row>
    <row r="72" spans="1:17" ht="45" outlineLevel="1">
      <c r="A72" s="4">
        <f t="shared" si="7"/>
        <v>28</v>
      </c>
      <c r="B72" s="9" t="s">
        <v>98</v>
      </c>
      <c r="C72" s="4" t="s">
        <v>66</v>
      </c>
      <c r="D72" s="22">
        <v>294.382</v>
      </c>
      <c r="E72" s="59">
        <f t="shared" si="4"/>
        <v>294</v>
      </c>
      <c r="F72" s="22"/>
      <c r="G72" s="22"/>
      <c r="H72" s="22">
        <v>294</v>
      </c>
      <c r="I72" s="22"/>
      <c r="J72" s="22"/>
      <c r="K72" s="22"/>
      <c r="L72" s="22"/>
      <c r="M72" s="22"/>
      <c r="N72" s="22"/>
      <c r="O72" s="22">
        <f>H72</f>
        <v>294</v>
      </c>
      <c r="P72" s="3"/>
      <c r="Q72" s="31"/>
    </row>
    <row r="73" spans="1:17" ht="45" outlineLevel="1">
      <c r="A73" s="4">
        <f t="shared" si="7"/>
        <v>29</v>
      </c>
      <c r="B73" s="9" t="s">
        <v>99</v>
      </c>
      <c r="C73" s="4" t="s">
        <v>66</v>
      </c>
      <c r="D73" s="22">
        <v>2400</v>
      </c>
      <c r="E73" s="59">
        <f t="shared" si="4"/>
        <v>2400</v>
      </c>
      <c r="F73" s="22"/>
      <c r="G73" s="22"/>
      <c r="H73" s="22">
        <v>1000</v>
      </c>
      <c r="I73" s="22"/>
      <c r="J73" s="22"/>
      <c r="K73" s="22">
        <f>H73+1000</f>
        <v>2000</v>
      </c>
      <c r="L73" s="22"/>
      <c r="M73" s="22"/>
      <c r="N73" s="22"/>
      <c r="O73" s="22">
        <f>K73+400</f>
        <v>2400</v>
      </c>
      <c r="P73" s="3"/>
      <c r="Q73" s="31"/>
    </row>
    <row r="74" spans="1:17" ht="45" outlineLevel="1">
      <c r="A74" s="4">
        <f t="shared" si="7"/>
        <v>30</v>
      </c>
      <c r="B74" s="9" t="s">
        <v>100</v>
      </c>
      <c r="C74" s="4" t="s">
        <v>66</v>
      </c>
      <c r="D74" s="22">
        <v>3700</v>
      </c>
      <c r="E74" s="59">
        <f t="shared" si="4"/>
        <v>3700</v>
      </c>
      <c r="F74" s="22"/>
      <c r="G74" s="22"/>
      <c r="H74" s="22"/>
      <c r="I74" s="22">
        <v>1000</v>
      </c>
      <c r="J74" s="22">
        <f>I74+1500</f>
        <v>2500</v>
      </c>
      <c r="K74" s="22">
        <f>J74+1200</f>
        <v>3700</v>
      </c>
      <c r="L74" s="22"/>
      <c r="M74" s="22"/>
      <c r="N74" s="22"/>
      <c r="O74" s="22">
        <f>K74</f>
        <v>3700</v>
      </c>
      <c r="P74" s="3"/>
      <c r="Q74" s="31"/>
    </row>
    <row r="75" spans="1:17" ht="45" outlineLevel="1">
      <c r="A75" s="4">
        <f t="shared" si="7"/>
        <v>31</v>
      </c>
      <c r="B75" s="9" t="s">
        <v>167</v>
      </c>
      <c r="C75" s="4" t="s">
        <v>66</v>
      </c>
      <c r="D75" s="22">
        <v>25000</v>
      </c>
      <c r="E75" s="59">
        <f t="shared" si="4"/>
        <v>25000</v>
      </c>
      <c r="F75" s="22">
        <v>1500</v>
      </c>
      <c r="G75" s="22">
        <f>F75+1500</f>
        <v>3000</v>
      </c>
      <c r="H75" s="22">
        <f>G75+1500</f>
        <v>4500</v>
      </c>
      <c r="I75" s="22">
        <f>H75+5000</f>
        <v>9500</v>
      </c>
      <c r="J75" s="22">
        <f>I75+5000</f>
        <v>14500</v>
      </c>
      <c r="K75" s="22">
        <f>J75+5000</f>
        <v>19500</v>
      </c>
      <c r="L75" s="22">
        <f>K75+1500</f>
        <v>21000</v>
      </c>
      <c r="M75" s="22">
        <f>L75+1500</f>
        <v>22500</v>
      </c>
      <c r="N75" s="22">
        <f>M75+2500</f>
        <v>25000</v>
      </c>
      <c r="O75" s="22">
        <f>N75</f>
        <v>25000</v>
      </c>
      <c r="P75" s="3"/>
      <c r="Q75" s="31"/>
    </row>
    <row r="76" spans="1:17" ht="45" outlineLevel="1">
      <c r="A76" s="4">
        <f t="shared" si="7"/>
        <v>32</v>
      </c>
      <c r="B76" s="9" t="s">
        <v>101</v>
      </c>
      <c r="C76" s="4" t="s">
        <v>66</v>
      </c>
      <c r="D76" s="22">
        <v>8000</v>
      </c>
      <c r="E76" s="59">
        <f t="shared" si="4"/>
        <v>8000</v>
      </c>
      <c r="F76" s="22">
        <v>1000</v>
      </c>
      <c r="G76" s="22">
        <f>F76+1300</f>
        <v>2300</v>
      </c>
      <c r="H76" s="22">
        <f>G76+1500</f>
        <v>3800</v>
      </c>
      <c r="I76" s="22">
        <f>H76+1000</f>
        <v>4800</v>
      </c>
      <c r="J76" s="22">
        <f>I76+1000</f>
        <v>5800</v>
      </c>
      <c r="K76" s="22">
        <f>J76+2200</f>
        <v>8000</v>
      </c>
      <c r="L76" s="22"/>
      <c r="M76" s="22"/>
      <c r="N76" s="22"/>
      <c r="O76" s="22">
        <f>K76</f>
        <v>8000</v>
      </c>
      <c r="P76" s="3"/>
      <c r="Q76" s="31"/>
    </row>
    <row r="77" spans="1:17" ht="45" outlineLevel="1">
      <c r="A77" s="4">
        <f t="shared" si="7"/>
        <v>33</v>
      </c>
      <c r="B77" s="9" t="s">
        <v>102</v>
      </c>
      <c r="C77" s="4" t="s">
        <v>66</v>
      </c>
      <c r="D77" s="22">
        <v>629.376</v>
      </c>
      <c r="E77" s="59">
        <f t="shared" si="4"/>
        <v>629</v>
      </c>
      <c r="F77" s="22"/>
      <c r="G77" s="22"/>
      <c r="H77" s="22">
        <v>629</v>
      </c>
      <c r="I77" s="22"/>
      <c r="J77" s="22"/>
      <c r="K77" s="22"/>
      <c r="L77" s="22"/>
      <c r="M77" s="22"/>
      <c r="N77" s="22"/>
      <c r="O77" s="22">
        <f>H77</f>
        <v>629</v>
      </c>
      <c r="P77" s="3"/>
      <c r="Q77" s="31"/>
    </row>
    <row r="78" spans="1:17" ht="45" outlineLevel="1">
      <c r="A78" s="4">
        <f t="shared" si="7"/>
        <v>34</v>
      </c>
      <c r="B78" s="9" t="s">
        <v>103</v>
      </c>
      <c r="C78" s="4" t="s">
        <v>66</v>
      </c>
      <c r="D78" s="22">
        <v>10000</v>
      </c>
      <c r="E78" s="59">
        <f t="shared" si="4"/>
        <v>10000</v>
      </c>
      <c r="F78" s="22">
        <v>2000</v>
      </c>
      <c r="G78" s="22">
        <f>F78+2000</f>
        <v>4000</v>
      </c>
      <c r="H78" s="22">
        <f>G78+2000</f>
        <v>6000</v>
      </c>
      <c r="I78" s="22">
        <f>H78+2000</f>
        <v>8000</v>
      </c>
      <c r="J78" s="22">
        <f>I78+2000</f>
        <v>10000</v>
      </c>
      <c r="K78" s="22"/>
      <c r="L78" s="22"/>
      <c r="M78" s="22"/>
      <c r="N78" s="22"/>
      <c r="O78" s="22">
        <f>J78</f>
        <v>10000</v>
      </c>
      <c r="P78" s="3"/>
      <c r="Q78" s="31"/>
    </row>
    <row r="79" spans="1:17" ht="45" outlineLevel="1">
      <c r="A79" s="4">
        <f t="shared" si="7"/>
        <v>35</v>
      </c>
      <c r="B79" s="9" t="s">
        <v>165</v>
      </c>
      <c r="C79" s="4" t="s">
        <v>66</v>
      </c>
      <c r="D79" s="22">
        <v>225.309</v>
      </c>
      <c r="E79" s="59">
        <f t="shared" si="4"/>
        <v>225</v>
      </c>
      <c r="F79" s="22"/>
      <c r="G79" s="22"/>
      <c r="H79" s="22">
        <v>225</v>
      </c>
      <c r="I79" s="22"/>
      <c r="J79" s="22"/>
      <c r="K79" s="22"/>
      <c r="L79" s="22"/>
      <c r="M79" s="22"/>
      <c r="N79" s="22"/>
      <c r="O79" s="22">
        <f>H79</f>
        <v>225</v>
      </c>
      <c r="P79" s="3"/>
      <c r="Q79" s="31"/>
    </row>
    <row r="80" spans="1:17" ht="45" outlineLevel="1">
      <c r="A80" s="4">
        <f t="shared" si="7"/>
        <v>36</v>
      </c>
      <c r="B80" s="9" t="s">
        <v>104</v>
      </c>
      <c r="C80" s="4" t="s">
        <v>66</v>
      </c>
      <c r="D80" s="22">
        <v>10000</v>
      </c>
      <c r="E80" s="59">
        <f t="shared" si="4"/>
        <v>10000</v>
      </c>
      <c r="F80" s="22"/>
      <c r="G80" s="22"/>
      <c r="H80" s="22"/>
      <c r="I80" s="22"/>
      <c r="J80" s="22"/>
      <c r="K80" s="22"/>
      <c r="L80" s="22">
        <v>3000</v>
      </c>
      <c r="M80" s="22">
        <f>L80+3000</f>
        <v>6000</v>
      </c>
      <c r="N80" s="22">
        <f>M80+4000</f>
        <v>10000</v>
      </c>
      <c r="O80" s="22">
        <f>N80</f>
        <v>10000</v>
      </c>
      <c r="P80" s="3"/>
      <c r="Q80" s="31"/>
    </row>
    <row r="81" spans="1:17" ht="45" outlineLevel="1">
      <c r="A81" s="4">
        <f t="shared" si="7"/>
        <v>37</v>
      </c>
      <c r="B81" s="9" t="s">
        <v>166</v>
      </c>
      <c r="C81" s="4" t="s">
        <v>66</v>
      </c>
      <c r="D81" s="22">
        <v>7000</v>
      </c>
      <c r="E81" s="59">
        <f t="shared" si="4"/>
        <v>7000</v>
      </c>
      <c r="F81" s="22"/>
      <c r="G81" s="22"/>
      <c r="H81" s="22"/>
      <c r="I81" s="22"/>
      <c r="J81" s="22"/>
      <c r="K81" s="22"/>
      <c r="L81" s="22">
        <v>2000</v>
      </c>
      <c r="M81" s="22">
        <f>L81+2500</f>
        <v>4500</v>
      </c>
      <c r="N81" s="22">
        <f>M81+2500</f>
        <v>7000</v>
      </c>
      <c r="O81" s="22">
        <f>N81</f>
        <v>7000</v>
      </c>
      <c r="P81" s="3"/>
      <c r="Q81" s="31"/>
    </row>
    <row r="82" spans="1:17" ht="45" outlineLevel="1">
      <c r="A82" s="4">
        <f t="shared" si="7"/>
        <v>38</v>
      </c>
      <c r="B82" s="9" t="s">
        <v>164</v>
      </c>
      <c r="C82" s="4" t="s">
        <v>66</v>
      </c>
      <c r="D82" s="22">
        <v>15000</v>
      </c>
      <c r="E82" s="59">
        <f t="shared" si="4"/>
        <v>15000</v>
      </c>
      <c r="F82" s="22"/>
      <c r="G82" s="22"/>
      <c r="H82" s="22"/>
      <c r="I82" s="22">
        <v>1500</v>
      </c>
      <c r="J82" s="22">
        <f>I82+1500</f>
        <v>3000</v>
      </c>
      <c r="K82" s="22">
        <f>J82+1500</f>
        <v>4500</v>
      </c>
      <c r="L82" s="22">
        <f>K82+3000</f>
        <v>7500</v>
      </c>
      <c r="M82" s="22">
        <f>L82+3000</f>
        <v>10500</v>
      </c>
      <c r="N82" s="22">
        <f>M82+4500</f>
        <v>15000</v>
      </c>
      <c r="O82" s="22">
        <f>N82</f>
        <v>15000</v>
      </c>
      <c r="P82" s="3"/>
      <c r="Q82" s="31"/>
    </row>
    <row r="83" spans="1:17" ht="45" outlineLevel="1">
      <c r="A83" s="4">
        <f t="shared" si="7"/>
        <v>39</v>
      </c>
      <c r="B83" s="9" t="s">
        <v>105</v>
      </c>
      <c r="C83" s="4" t="s">
        <v>66</v>
      </c>
      <c r="D83" s="22">
        <v>8000</v>
      </c>
      <c r="E83" s="59">
        <f t="shared" si="4"/>
        <v>8000</v>
      </c>
      <c r="F83" s="22"/>
      <c r="G83" s="22"/>
      <c r="H83" s="22"/>
      <c r="I83" s="22">
        <v>1000</v>
      </c>
      <c r="J83" s="22">
        <f>I83+1000</f>
        <v>2000</v>
      </c>
      <c r="K83" s="22">
        <f>J83+1500</f>
        <v>3500</v>
      </c>
      <c r="L83" s="22">
        <f>K83+1500</f>
        <v>5000</v>
      </c>
      <c r="M83" s="22">
        <f>L83+1500</f>
        <v>6500</v>
      </c>
      <c r="N83" s="22">
        <f>M83+1500</f>
        <v>8000</v>
      </c>
      <c r="O83" s="22">
        <f>N83</f>
        <v>8000</v>
      </c>
      <c r="P83" s="3"/>
      <c r="Q83" s="31"/>
    </row>
    <row r="84" spans="1:17" ht="60" outlineLevel="1">
      <c r="A84" s="4">
        <f t="shared" si="7"/>
        <v>40</v>
      </c>
      <c r="B84" s="9" t="s">
        <v>106</v>
      </c>
      <c r="C84" s="4" t="s">
        <v>66</v>
      </c>
      <c r="D84" s="22">
        <v>310.71</v>
      </c>
      <c r="E84" s="59">
        <f t="shared" si="4"/>
        <v>311</v>
      </c>
      <c r="F84" s="22"/>
      <c r="G84" s="22"/>
      <c r="H84" s="22">
        <v>311</v>
      </c>
      <c r="I84" s="22"/>
      <c r="J84" s="22"/>
      <c r="K84" s="22"/>
      <c r="L84" s="22"/>
      <c r="M84" s="22"/>
      <c r="N84" s="22"/>
      <c r="O84" s="22">
        <f>H84</f>
        <v>311</v>
      </c>
      <c r="P84" s="3"/>
      <c r="Q84" s="31"/>
    </row>
    <row r="85" spans="1:17" ht="45" outlineLevel="1">
      <c r="A85" s="4">
        <f t="shared" si="7"/>
        <v>41</v>
      </c>
      <c r="B85" s="9" t="s">
        <v>107</v>
      </c>
      <c r="C85" s="4" t="s">
        <v>66</v>
      </c>
      <c r="D85" s="22">
        <v>20000</v>
      </c>
      <c r="E85" s="59">
        <f t="shared" si="4"/>
        <v>20000</v>
      </c>
      <c r="F85" s="22"/>
      <c r="G85" s="22"/>
      <c r="H85" s="22"/>
      <c r="I85" s="22">
        <v>6500</v>
      </c>
      <c r="J85" s="22">
        <f>I85+6500</f>
        <v>13000</v>
      </c>
      <c r="K85" s="22">
        <f>J85+6500</f>
        <v>19500</v>
      </c>
      <c r="L85" s="22"/>
      <c r="M85" s="22"/>
      <c r="N85" s="22"/>
      <c r="O85" s="22">
        <f>K85+500</f>
        <v>20000</v>
      </c>
      <c r="P85" s="3"/>
      <c r="Q85" s="31"/>
    </row>
    <row r="86" spans="1:17" ht="45" outlineLevel="1">
      <c r="A86" s="4">
        <f t="shared" si="7"/>
        <v>42</v>
      </c>
      <c r="B86" s="9" t="s">
        <v>108</v>
      </c>
      <c r="C86" s="4" t="s">
        <v>66</v>
      </c>
      <c r="D86" s="22">
        <v>10000</v>
      </c>
      <c r="E86" s="59">
        <f t="shared" si="4"/>
        <v>10000</v>
      </c>
      <c r="F86" s="22">
        <v>1500</v>
      </c>
      <c r="G86" s="22">
        <f>F86+1500</f>
        <v>3000</v>
      </c>
      <c r="H86" s="22">
        <f>G86+1500</f>
        <v>4500</v>
      </c>
      <c r="I86" s="22">
        <f>H86+1500</f>
        <v>6000</v>
      </c>
      <c r="J86" s="22">
        <f>I86+1500</f>
        <v>7500</v>
      </c>
      <c r="K86" s="22">
        <f>J86+1500</f>
        <v>9000</v>
      </c>
      <c r="L86" s="22">
        <f>K86+1000</f>
        <v>10000</v>
      </c>
      <c r="M86" s="22"/>
      <c r="N86" s="22"/>
      <c r="O86" s="22">
        <f>L86</f>
        <v>10000</v>
      </c>
      <c r="P86" s="3"/>
      <c r="Q86" s="31"/>
    </row>
    <row r="87" spans="1:17" ht="60" outlineLevel="1">
      <c r="A87" s="4">
        <f t="shared" si="7"/>
        <v>43</v>
      </c>
      <c r="B87" s="9" t="s">
        <v>109</v>
      </c>
      <c r="C87" s="4" t="s">
        <v>66</v>
      </c>
      <c r="D87" s="22">
        <v>300</v>
      </c>
      <c r="E87" s="59">
        <f t="shared" si="4"/>
        <v>300</v>
      </c>
      <c r="F87" s="22"/>
      <c r="G87" s="22"/>
      <c r="H87" s="22">
        <v>300</v>
      </c>
      <c r="I87" s="22"/>
      <c r="J87" s="22"/>
      <c r="K87" s="22"/>
      <c r="L87" s="22"/>
      <c r="M87" s="22"/>
      <c r="N87" s="22"/>
      <c r="O87" s="22">
        <f>H87</f>
        <v>300</v>
      </c>
      <c r="P87" s="3"/>
      <c r="Q87" s="31"/>
    </row>
    <row r="88" spans="1:17" ht="45" outlineLevel="1">
      <c r="A88" s="4">
        <f t="shared" si="7"/>
        <v>44</v>
      </c>
      <c r="B88" s="9" t="s">
        <v>110</v>
      </c>
      <c r="C88" s="4" t="s">
        <v>66</v>
      </c>
      <c r="D88" s="22">
        <v>2400</v>
      </c>
      <c r="E88" s="59">
        <f t="shared" si="4"/>
        <v>2400</v>
      </c>
      <c r="F88" s="22"/>
      <c r="G88" s="22"/>
      <c r="H88" s="22"/>
      <c r="I88" s="22"/>
      <c r="J88" s="22"/>
      <c r="K88" s="22"/>
      <c r="L88" s="22"/>
      <c r="M88" s="22"/>
      <c r="N88" s="22"/>
      <c r="O88" s="22">
        <v>2400</v>
      </c>
      <c r="P88" s="3"/>
      <c r="Q88" s="31"/>
    </row>
    <row r="89" spans="1:17" ht="45" outlineLevel="1">
      <c r="A89" s="4">
        <f t="shared" si="7"/>
        <v>45</v>
      </c>
      <c r="B89" s="9" t="s">
        <v>111</v>
      </c>
      <c r="C89" s="4" t="s">
        <v>66</v>
      </c>
      <c r="D89" s="22">
        <v>500</v>
      </c>
      <c r="E89" s="59">
        <f t="shared" si="4"/>
        <v>500</v>
      </c>
      <c r="F89" s="22"/>
      <c r="G89" s="22"/>
      <c r="H89" s="22">
        <v>500</v>
      </c>
      <c r="I89" s="22"/>
      <c r="J89" s="22"/>
      <c r="K89" s="22"/>
      <c r="L89" s="22"/>
      <c r="M89" s="22"/>
      <c r="N89" s="22"/>
      <c r="O89" s="22">
        <f>H89</f>
        <v>500</v>
      </c>
      <c r="P89" s="3"/>
      <c r="Q89" s="31"/>
    </row>
    <row r="90" spans="1:17" ht="45" outlineLevel="1">
      <c r="A90" s="4">
        <f t="shared" si="7"/>
        <v>46</v>
      </c>
      <c r="B90" s="9" t="s">
        <v>112</v>
      </c>
      <c r="C90" s="4" t="s">
        <v>66</v>
      </c>
      <c r="D90" s="22">
        <v>15000</v>
      </c>
      <c r="E90" s="59">
        <f t="shared" si="4"/>
        <v>15000</v>
      </c>
      <c r="F90" s="22">
        <v>1500</v>
      </c>
      <c r="G90" s="22">
        <f>F90+1500</f>
        <v>3000</v>
      </c>
      <c r="H90" s="22">
        <f aca="true" t="shared" si="8" ref="H90:N90">G90+1500</f>
        <v>4500</v>
      </c>
      <c r="I90" s="22">
        <f t="shared" si="8"/>
        <v>6000</v>
      </c>
      <c r="J90" s="22">
        <f t="shared" si="8"/>
        <v>7500</v>
      </c>
      <c r="K90" s="22">
        <f t="shared" si="8"/>
        <v>9000</v>
      </c>
      <c r="L90" s="22">
        <f>K90+1500</f>
        <v>10500</v>
      </c>
      <c r="M90" s="22">
        <f t="shared" si="8"/>
        <v>12000</v>
      </c>
      <c r="N90" s="22">
        <f t="shared" si="8"/>
        <v>13500</v>
      </c>
      <c r="O90" s="22">
        <f>N90+1500</f>
        <v>15000</v>
      </c>
      <c r="P90" s="3"/>
      <c r="Q90" s="31"/>
    </row>
    <row r="91" spans="1:17" ht="60" outlineLevel="1">
      <c r="A91" s="4">
        <f t="shared" si="7"/>
        <v>47</v>
      </c>
      <c r="B91" s="9" t="s">
        <v>113</v>
      </c>
      <c r="C91" s="4" t="s">
        <v>66</v>
      </c>
      <c r="D91" s="22">
        <v>65000</v>
      </c>
      <c r="E91" s="59">
        <f t="shared" si="4"/>
        <v>65000</v>
      </c>
      <c r="F91" s="22">
        <v>3500</v>
      </c>
      <c r="G91" s="22">
        <f>F91+3500</f>
        <v>7000</v>
      </c>
      <c r="H91" s="22">
        <f>G91+3500</f>
        <v>10500</v>
      </c>
      <c r="I91" s="22">
        <f>H91+6500</f>
        <v>17000</v>
      </c>
      <c r="J91" s="22">
        <f>I91+6500</f>
        <v>23500</v>
      </c>
      <c r="K91" s="22">
        <f>J91+6500</f>
        <v>30000</v>
      </c>
      <c r="L91" s="22">
        <f>K91+6500</f>
        <v>36500</v>
      </c>
      <c r="M91" s="22">
        <f>L91+6500</f>
        <v>43000</v>
      </c>
      <c r="N91" s="22">
        <f>M91+6500</f>
        <v>49500</v>
      </c>
      <c r="O91" s="22">
        <f>N91+15500</f>
        <v>65000</v>
      </c>
      <c r="P91" s="3"/>
      <c r="Q91" s="31"/>
    </row>
    <row r="92" spans="1:17" ht="60" outlineLevel="1">
      <c r="A92" s="4">
        <f t="shared" si="7"/>
        <v>48</v>
      </c>
      <c r="B92" s="9" t="s">
        <v>114</v>
      </c>
      <c r="C92" s="4" t="s">
        <v>66</v>
      </c>
      <c r="D92" s="22">
        <v>1900</v>
      </c>
      <c r="E92" s="59">
        <f t="shared" si="4"/>
        <v>1900</v>
      </c>
      <c r="F92" s="22"/>
      <c r="G92" s="22"/>
      <c r="H92" s="22"/>
      <c r="I92" s="22"/>
      <c r="J92" s="22"/>
      <c r="K92" s="22">
        <v>1900</v>
      </c>
      <c r="L92" s="22"/>
      <c r="M92" s="22"/>
      <c r="N92" s="22"/>
      <c r="O92" s="22">
        <f>K92</f>
        <v>1900</v>
      </c>
      <c r="P92" s="3"/>
      <c r="Q92" s="31"/>
    </row>
    <row r="93" spans="1:17" ht="45" outlineLevel="1">
      <c r="A93" s="4">
        <f t="shared" si="7"/>
        <v>49</v>
      </c>
      <c r="B93" s="9" t="s">
        <v>115</v>
      </c>
      <c r="C93" s="4" t="s">
        <v>66</v>
      </c>
      <c r="D93" s="22">
        <v>1417</v>
      </c>
      <c r="E93" s="59">
        <f t="shared" si="4"/>
        <v>1417</v>
      </c>
      <c r="F93" s="22"/>
      <c r="G93" s="22"/>
      <c r="H93" s="22">
        <v>1417</v>
      </c>
      <c r="I93" s="22"/>
      <c r="J93" s="22"/>
      <c r="K93" s="22"/>
      <c r="L93" s="22"/>
      <c r="M93" s="22"/>
      <c r="N93" s="22"/>
      <c r="O93" s="22">
        <f>H93</f>
        <v>1417</v>
      </c>
      <c r="P93" s="3"/>
      <c r="Q93" s="31"/>
    </row>
    <row r="94" spans="1:17" ht="45" outlineLevel="1">
      <c r="A94" s="4">
        <f t="shared" si="7"/>
        <v>50</v>
      </c>
      <c r="B94" s="9" t="s">
        <v>116</v>
      </c>
      <c r="C94" s="4" t="s">
        <v>66</v>
      </c>
      <c r="D94" s="22">
        <v>690</v>
      </c>
      <c r="E94" s="59">
        <f t="shared" si="4"/>
        <v>690</v>
      </c>
      <c r="F94" s="22"/>
      <c r="G94" s="22"/>
      <c r="H94" s="22">
        <v>690</v>
      </c>
      <c r="I94" s="22"/>
      <c r="J94" s="22"/>
      <c r="K94" s="22"/>
      <c r="L94" s="22"/>
      <c r="M94" s="22"/>
      <c r="N94" s="22"/>
      <c r="O94" s="22">
        <f>H94</f>
        <v>690</v>
      </c>
      <c r="P94" s="3"/>
      <c r="Q94" s="31"/>
    </row>
    <row r="95" spans="1:17" ht="45" outlineLevel="1">
      <c r="A95" s="4">
        <f t="shared" si="7"/>
        <v>51</v>
      </c>
      <c r="B95" s="9" t="s">
        <v>117</v>
      </c>
      <c r="C95" s="4" t="s">
        <v>66</v>
      </c>
      <c r="D95" s="22">
        <v>350</v>
      </c>
      <c r="E95" s="59">
        <f t="shared" si="4"/>
        <v>350</v>
      </c>
      <c r="F95" s="22"/>
      <c r="G95" s="22"/>
      <c r="H95" s="22">
        <v>350</v>
      </c>
      <c r="I95" s="22"/>
      <c r="J95" s="22"/>
      <c r="K95" s="22"/>
      <c r="L95" s="22"/>
      <c r="M95" s="22"/>
      <c r="N95" s="22"/>
      <c r="O95" s="22">
        <f>H95</f>
        <v>350</v>
      </c>
      <c r="P95" s="3"/>
      <c r="Q95" s="31"/>
    </row>
    <row r="96" spans="1:17" ht="45" outlineLevel="1">
      <c r="A96" s="4">
        <f t="shared" si="7"/>
        <v>52</v>
      </c>
      <c r="B96" s="9" t="s">
        <v>118</v>
      </c>
      <c r="C96" s="4" t="s">
        <v>66</v>
      </c>
      <c r="D96" s="22">
        <v>697</v>
      </c>
      <c r="E96" s="59">
        <f t="shared" si="4"/>
        <v>697</v>
      </c>
      <c r="F96" s="22"/>
      <c r="G96" s="22"/>
      <c r="H96" s="22">
        <v>697</v>
      </c>
      <c r="I96" s="22"/>
      <c r="J96" s="22"/>
      <c r="K96" s="22"/>
      <c r="L96" s="22"/>
      <c r="M96" s="22"/>
      <c r="N96" s="22"/>
      <c r="O96" s="22">
        <f>H96</f>
        <v>697</v>
      </c>
      <c r="P96" s="3"/>
      <c r="Q96" s="31"/>
    </row>
    <row r="97" spans="1:17" ht="45" outlineLevel="1">
      <c r="A97" s="4">
        <f t="shared" si="7"/>
        <v>53</v>
      </c>
      <c r="B97" s="9" t="s">
        <v>119</v>
      </c>
      <c r="C97" s="4" t="s">
        <v>66</v>
      </c>
      <c r="D97" s="22">
        <v>30000</v>
      </c>
      <c r="E97" s="59">
        <f t="shared" si="4"/>
        <v>30000</v>
      </c>
      <c r="F97" s="22">
        <v>3000</v>
      </c>
      <c r="G97" s="22">
        <f>F97+3000</f>
        <v>6000</v>
      </c>
      <c r="H97" s="22">
        <f aca="true" t="shared" si="9" ref="H97:O97">G97+3000</f>
        <v>9000</v>
      </c>
      <c r="I97" s="22">
        <f t="shared" si="9"/>
        <v>12000</v>
      </c>
      <c r="J97" s="22">
        <f t="shared" si="9"/>
        <v>15000</v>
      </c>
      <c r="K97" s="22">
        <f t="shared" si="9"/>
        <v>18000</v>
      </c>
      <c r="L97" s="22">
        <f t="shared" si="9"/>
        <v>21000</v>
      </c>
      <c r="M97" s="22">
        <f t="shared" si="9"/>
        <v>24000</v>
      </c>
      <c r="N97" s="22">
        <f t="shared" si="9"/>
        <v>27000</v>
      </c>
      <c r="O97" s="22">
        <f t="shared" si="9"/>
        <v>30000</v>
      </c>
      <c r="P97" s="3"/>
      <c r="Q97" s="31"/>
    </row>
    <row r="98" spans="1:17" ht="45" outlineLevel="1">
      <c r="A98" s="4">
        <f t="shared" si="7"/>
        <v>54</v>
      </c>
      <c r="B98" s="9" t="s">
        <v>120</v>
      </c>
      <c r="C98" s="4" t="s">
        <v>66</v>
      </c>
      <c r="D98" s="22">
        <v>15000</v>
      </c>
      <c r="E98" s="59">
        <f t="shared" si="4"/>
        <v>15000</v>
      </c>
      <c r="F98" s="22">
        <v>1500</v>
      </c>
      <c r="G98" s="22">
        <f>F98+1500</f>
        <v>3000</v>
      </c>
      <c r="H98" s="22">
        <f aca="true" t="shared" si="10" ref="H98:O98">G98+1500</f>
        <v>4500</v>
      </c>
      <c r="I98" s="22">
        <f t="shared" si="10"/>
        <v>6000</v>
      </c>
      <c r="J98" s="22">
        <f t="shared" si="10"/>
        <v>7500</v>
      </c>
      <c r="K98" s="22">
        <f t="shared" si="10"/>
        <v>9000</v>
      </c>
      <c r="L98" s="22">
        <f t="shared" si="10"/>
        <v>10500</v>
      </c>
      <c r="M98" s="22">
        <f t="shared" si="10"/>
        <v>12000</v>
      </c>
      <c r="N98" s="22">
        <f t="shared" si="10"/>
        <v>13500</v>
      </c>
      <c r="O98" s="22">
        <f t="shared" si="10"/>
        <v>15000</v>
      </c>
      <c r="P98" s="3"/>
      <c r="Q98" s="31"/>
    </row>
    <row r="99" spans="1:17" ht="45" outlineLevel="1">
      <c r="A99" s="4">
        <f t="shared" si="7"/>
        <v>55</v>
      </c>
      <c r="B99" s="9" t="s">
        <v>121</v>
      </c>
      <c r="C99" s="4" t="s">
        <v>66</v>
      </c>
      <c r="D99" s="22">
        <v>25000</v>
      </c>
      <c r="E99" s="59">
        <f t="shared" si="4"/>
        <v>25000</v>
      </c>
      <c r="F99" s="22">
        <v>1500</v>
      </c>
      <c r="G99" s="22">
        <f>F99+1500</f>
        <v>3000</v>
      </c>
      <c r="H99" s="22">
        <f>G99+1500</f>
        <v>4500</v>
      </c>
      <c r="I99" s="22">
        <f>H99+2500</f>
        <v>7000</v>
      </c>
      <c r="J99" s="22">
        <f>I99+2500</f>
        <v>9500</v>
      </c>
      <c r="K99" s="22">
        <f>J99+2500</f>
        <v>12000</v>
      </c>
      <c r="L99" s="22">
        <f>K99+2500</f>
        <v>14500</v>
      </c>
      <c r="M99" s="22">
        <f>L99+2500</f>
        <v>17000</v>
      </c>
      <c r="N99" s="22">
        <f>M99+2500</f>
        <v>19500</v>
      </c>
      <c r="O99" s="22">
        <f>N99+5500</f>
        <v>25000</v>
      </c>
      <c r="P99" s="3"/>
      <c r="Q99" s="31"/>
    </row>
    <row r="100" spans="1:17" ht="45" outlineLevel="1">
      <c r="A100" s="4">
        <f t="shared" si="7"/>
        <v>56</v>
      </c>
      <c r="B100" s="9" t="s">
        <v>122</v>
      </c>
      <c r="C100" s="4" t="s">
        <v>66</v>
      </c>
      <c r="D100" s="22">
        <v>20000</v>
      </c>
      <c r="E100" s="59">
        <f t="shared" si="4"/>
        <v>20000</v>
      </c>
      <c r="F100" s="22"/>
      <c r="G100" s="22"/>
      <c r="H100" s="22"/>
      <c r="I100" s="22">
        <v>3500</v>
      </c>
      <c r="J100" s="22">
        <f>I100+3500</f>
        <v>7000</v>
      </c>
      <c r="K100" s="22">
        <f>J100+3500</f>
        <v>10500</v>
      </c>
      <c r="L100" s="22">
        <f>K100+3500</f>
        <v>14000</v>
      </c>
      <c r="M100" s="22">
        <f>L100+3500</f>
        <v>17500</v>
      </c>
      <c r="N100" s="22">
        <f>M100+2500</f>
        <v>20000</v>
      </c>
      <c r="O100" s="22">
        <f>N100</f>
        <v>20000</v>
      </c>
      <c r="P100" s="3"/>
      <c r="Q100" s="31"/>
    </row>
    <row r="101" spans="1:17" ht="45" outlineLevel="1">
      <c r="A101" s="4">
        <f t="shared" si="7"/>
        <v>57</v>
      </c>
      <c r="B101" s="9" t="s">
        <v>123</v>
      </c>
      <c r="C101" s="4" t="s">
        <v>66</v>
      </c>
      <c r="D101" s="22">
        <v>1400</v>
      </c>
      <c r="E101" s="59">
        <f t="shared" si="4"/>
        <v>1400</v>
      </c>
      <c r="F101" s="22"/>
      <c r="G101" s="22"/>
      <c r="H101" s="22">
        <v>1400</v>
      </c>
      <c r="I101" s="22"/>
      <c r="J101" s="22"/>
      <c r="K101" s="22"/>
      <c r="L101" s="22"/>
      <c r="M101" s="22"/>
      <c r="N101" s="22"/>
      <c r="O101" s="22">
        <f>H101</f>
        <v>1400</v>
      </c>
      <c r="P101" s="3"/>
      <c r="Q101" s="31"/>
    </row>
    <row r="102" spans="1:17" ht="45" outlineLevel="1">
      <c r="A102" s="4">
        <f t="shared" si="7"/>
        <v>58</v>
      </c>
      <c r="B102" s="9" t="s">
        <v>124</v>
      </c>
      <c r="C102" s="4" t="s">
        <v>66</v>
      </c>
      <c r="D102" s="22">
        <v>1500</v>
      </c>
      <c r="E102" s="59">
        <f t="shared" si="4"/>
        <v>1500</v>
      </c>
      <c r="F102" s="22"/>
      <c r="G102" s="22"/>
      <c r="H102" s="22"/>
      <c r="I102" s="22"/>
      <c r="J102" s="22"/>
      <c r="K102" s="22">
        <v>1500</v>
      </c>
      <c r="L102" s="22"/>
      <c r="M102" s="22"/>
      <c r="N102" s="22"/>
      <c r="O102" s="22">
        <f>K102</f>
        <v>1500</v>
      </c>
      <c r="P102" s="3"/>
      <c r="Q102" s="31"/>
    </row>
    <row r="103" spans="1:17" ht="45" outlineLevel="1">
      <c r="A103" s="4">
        <f t="shared" si="7"/>
        <v>59</v>
      </c>
      <c r="B103" s="9" t="s">
        <v>125</v>
      </c>
      <c r="C103" s="4" t="s">
        <v>66</v>
      </c>
      <c r="D103" s="22">
        <v>10000</v>
      </c>
      <c r="E103" s="59">
        <f t="shared" si="4"/>
        <v>10000</v>
      </c>
      <c r="F103" s="22"/>
      <c r="G103" s="22"/>
      <c r="H103" s="22"/>
      <c r="I103" s="22">
        <v>1500</v>
      </c>
      <c r="J103" s="22">
        <f>I103+1500</f>
        <v>3000</v>
      </c>
      <c r="K103" s="22">
        <f>J103+1500</f>
        <v>4500</v>
      </c>
      <c r="L103" s="22">
        <f>K103+1500</f>
        <v>6000</v>
      </c>
      <c r="M103" s="22">
        <f>L103+1500</f>
        <v>7500</v>
      </c>
      <c r="N103" s="22">
        <f>M103+1500</f>
        <v>9000</v>
      </c>
      <c r="O103" s="22">
        <f>N103+1000</f>
        <v>10000</v>
      </c>
      <c r="P103" s="3"/>
      <c r="Q103" s="31"/>
    </row>
    <row r="104" spans="1:17" ht="45" outlineLevel="1">
      <c r="A104" s="4">
        <f t="shared" si="7"/>
        <v>60</v>
      </c>
      <c r="B104" s="9" t="s">
        <v>126</v>
      </c>
      <c r="C104" s="4" t="s">
        <v>66</v>
      </c>
      <c r="D104" s="22">
        <v>10000</v>
      </c>
      <c r="E104" s="59">
        <f t="shared" si="4"/>
        <v>10000</v>
      </c>
      <c r="F104" s="22"/>
      <c r="G104" s="22"/>
      <c r="H104" s="22"/>
      <c r="I104" s="22">
        <v>3000</v>
      </c>
      <c r="J104" s="22">
        <f>I104+3000</f>
        <v>6000</v>
      </c>
      <c r="K104" s="22">
        <f>J104+4000</f>
        <v>10000</v>
      </c>
      <c r="L104" s="22"/>
      <c r="M104" s="22"/>
      <c r="N104" s="22"/>
      <c r="O104" s="22">
        <f>K104</f>
        <v>10000</v>
      </c>
      <c r="P104" s="3"/>
      <c r="Q104" s="31"/>
    </row>
    <row r="105" spans="1:17" ht="45" outlineLevel="1">
      <c r="A105" s="4">
        <f t="shared" si="7"/>
        <v>61</v>
      </c>
      <c r="B105" s="9" t="s">
        <v>127</v>
      </c>
      <c r="C105" s="4" t="s">
        <v>66</v>
      </c>
      <c r="D105" s="22">
        <v>684</v>
      </c>
      <c r="E105" s="59">
        <f t="shared" si="4"/>
        <v>684</v>
      </c>
      <c r="F105" s="22"/>
      <c r="G105" s="22"/>
      <c r="H105" s="22">
        <v>684</v>
      </c>
      <c r="I105" s="22"/>
      <c r="J105" s="22"/>
      <c r="K105" s="22"/>
      <c r="L105" s="22"/>
      <c r="M105" s="22"/>
      <c r="N105" s="22"/>
      <c r="O105" s="22">
        <f>H105</f>
        <v>684</v>
      </c>
      <c r="P105" s="3"/>
      <c r="Q105" s="31"/>
    </row>
    <row r="106" spans="1:17" ht="45" outlineLevel="1">
      <c r="A106" s="4">
        <f t="shared" si="7"/>
        <v>62</v>
      </c>
      <c r="B106" s="9" t="s">
        <v>128</v>
      </c>
      <c r="C106" s="4" t="s">
        <v>66</v>
      </c>
      <c r="D106" s="22">
        <v>1176</v>
      </c>
      <c r="E106" s="59">
        <f t="shared" si="4"/>
        <v>1176</v>
      </c>
      <c r="F106" s="22"/>
      <c r="G106" s="22"/>
      <c r="H106" s="22">
        <v>1176</v>
      </c>
      <c r="I106" s="22"/>
      <c r="J106" s="22"/>
      <c r="K106" s="22"/>
      <c r="L106" s="22"/>
      <c r="M106" s="22"/>
      <c r="N106" s="22"/>
      <c r="O106" s="22">
        <f>H106</f>
        <v>1176</v>
      </c>
      <c r="P106" s="3"/>
      <c r="Q106" s="31"/>
    </row>
    <row r="107" spans="1:17" ht="45" outlineLevel="1">
      <c r="A107" s="4">
        <f t="shared" si="7"/>
        <v>63</v>
      </c>
      <c r="B107" s="9" t="s">
        <v>129</v>
      </c>
      <c r="C107" s="4" t="s">
        <v>66</v>
      </c>
      <c r="D107" s="22">
        <v>5300</v>
      </c>
      <c r="E107" s="59">
        <f t="shared" si="4"/>
        <v>5300</v>
      </c>
      <c r="F107" s="22">
        <v>1500</v>
      </c>
      <c r="G107" s="22">
        <f>F107+1500</f>
        <v>3000</v>
      </c>
      <c r="H107" s="22">
        <f>G107+2300</f>
        <v>5300</v>
      </c>
      <c r="I107" s="22"/>
      <c r="J107" s="22"/>
      <c r="K107" s="22"/>
      <c r="L107" s="22"/>
      <c r="M107" s="22"/>
      <c r="N107" s="22"/>
      <c r="O107" s="22">
        <f>H107</f>
        <v>5300</v>
      </c>
      <c r="P107" s="3"/>
      <c r="Q107" s="31"/>
    </row>
    <row r="108" spans="1:17" ht="45" outlineLevel="1">
      <c r="A108" s="4">
        <f t="shared" si="7"/>
        <v>64</v>
      </c>
      <c r="B108" s="9" t="s">
        <v>130</v>
      </c>
      <c r="C108" s="4" t="s">
        <v>66</v>
      </c>
      <c r="D108" s="22">
        <v>6000</v>
      </c>
      <c r="E108" s="59">
        <f t="shared" si="4"/>
        <v>6000</v>
      </c>
      <c r="F108" s="22"/>
      <c r="G108" s="22"/>
      <c r="H108" s="22"/>
      <c r="I108" s="22"/>
      <c r="J108" s="22"/>
      <c r="K108" s="22"/>
      <c r="L108" s="22">
        <v>1000</v>
      </c>
      <c r="M108" s="22">
        <f>L108+1000</f>
        <v>2000</v>
      </c>
      <c r="N108" s="22">
        <f>M108+1000</f>
        <v>3000</v>
      </c>
      <c r="O108" s="22">
        <f>N108+3000</f>
        <v>6000</v>
      </c>
      <c r="P108" s="3"/>
      <c r="Q108" s="31"/>
    </row>
    <row r="109" spans="1:17" ht="45" outlineLevel="1">
      <c r="A109" s="4">
        <f t="shared" si="7"/>
        <v>65</v>
      </c>
      <c r="B109" s="9" t="s">
        <v>131</v>
      </c>
      <c r="C109" s="4" t="s">
        <v>66</v>
      </c>
      <c r="D109" s="22">
        <v>4568</v>
      </c>
      <c r="E109" s="59">
        <f aca="true" t="shared" si="11" ref="E109:E155">O109</f>
        <v>4568</v>
      </c>
      <c r="F109" s="22"/>
      <c r="G109" s="22"/>
      <c r="H109" s="22"/>
      <c r="I109" s="22"/>
      <c r="J109" s="22"/>
      <c r="K109" s="22"/>
      <c r="L109" s="22">
        <v>1000</v>
      </c>
      <c r="M109" s="22">
        <f>L109+1000</f>
        <v>2000</v>
      </c>
      <c r="N109" s="22">
        <f>M109+1000</f>
        <v>3000</v>
      </c>
      <c r="O109" s="22">
        <f>N109+1568</f>
        <v>4568</v>
      </c>
      <c r="P109" s="3"/>
      <c r="Q109" s="31"/>
    </row>
    <row r="110" spans="1:17" ht="45" outlineLevel="1">
      <c r="A110" s="4">
        <f t="shared" si="7"/>
        <v>66</v>
      </c>
      <c r="B110" s="9" t="s">
        <v>132</v>
      </c>
      <c r="C110" s="4" t="s">
        <v>66</v>
      </c>
      <c r="D110" s="22">
        <v>3707</v>
      </c>
      <c r="E110" s="59">
        <f t="shared" si="11"/>
        <v>3707</v>
      </c>
      <c r="F110" s="22"/>
      <c r="G110" s="22"/>
      <c r="H110" s="22"/>
      <c r="I110" s="22"/>
      <c r="J110" s="22"/>
      <c r="K110" s="22"/>
      <c r="L110" s="22">
        <v>1000</v>
      </c>
      <c r="M110" s="22">
        <f>L110+1000</f>
        <v>2000</v>
      </c>
      <c r="N110" s="22">
        <f>M110+1707</f>
        <v>3707</v>
      </c>
      <c r="O110" s="22">
        <f>N110</f>
        <v>3707</v>
      </c>
      <c r="P110" s="3"/>
      <c r="Q110" s="31"/>
    </row>
    <row r="111" spans="1:17" ht="45" outlineLevel="1">
      <c r="A111" s="4">
        <f t="shared" si="7"/>
        <v>67</v>
      </c>
      <c r="B111" s="9" t="s">
        <v>133</v>
      </c>
      <c r="C111" s="4" t="s">
        <v>66</v>
      </c>
      <c r="D111" s="22">
        <v>8000</v>
      </c>
      <c r="E111" s="59">
        <f t="shared" si="11"/>
        <v>8000</v>
      </c>
      <c r="F111" s="22"/>
      <c r="G111" s="22"/>
      <c r="H111" s="22"/>
      <c r="I111" s="22"/>
      <c r="J111" s="22"/>
      <c r="K111" s="22"/>
      <c r="L111" s="22">
        <v>1000</v>
      </c>
      <c r="M111" s="22">
        <f>L111+1000</f>
        <v>2000</v>
      </c>
      <c r="N111" s="22">
        <f>M111+1000</f>
        <v>3000</v>
      </c>
      <c r="O111" s="22">
        <f>N111+5000</f>
        <v>8000</v>
      </c>
      <c r="P111" s="3"/>
      <c r="Q111" s="31"/>
    </row>
    <row r="112" spans="1:17" ht="45" outlineLevel="1">
      <c r="A112" s="4">
        <f t="shared" si="7"/>
        <v>68</v>
      </c>
      <c r="B112" s="9" t="s">
        <v>134</v>
      </c>
      <c r="C112" s="4" t="s">
        <v>66</v>
      </c>
      <c r="D112" s="22">
        <v>5471</v>
      </c>
      <c r="E112" s="59">
        <f t="shared" si="11"/>
        <v>5471</v>
      </c>
      <c r="F112" s="22">
        <v>1200</v>
      </c>
      <c r="G112" s="22">
        <f>F112+1200</f>
        <v>2400</v>
      </c>
      <c r="H112" s="22">
        <f>G112+1200</f>
        <v>3600</v>
      </c>
      <c r="I112" s="22"/>
      <c r="J112" s="22"/>
      <c r="K112" s="22"/>
      <c r="L112" s="22"/>
      <c r="M112" s="22"/>
      <c r="N112" s="22">
        <f>H112+1871</f>
        <v>5471</v>
      </c>
      <c r="O112" s="22">
        <f>N112</f>
        <v>5471</v>
      </c>
      <c r="P112" s="3"/>
      <c r="Q112" s="31"/>
    </row>
    <row r="113" spans="1:17" ht="15" outlineLevel="1">
      <c r="A113" s="4"/>
      <c r="B113" s="8" t="s">
        <v>170</v>
      </c>
      <c r="C113" s="4"/>
      <c r="D113" s="22"/>
      <c r="E113" s="59"/>
      <c r="F113" s="22"/>
      <c r="G113" s="22"/>
      <c r="H113" s="22"/>
      <c r="I113" s="22"/>
      <c r="J113" s="22"/>
      <c r="K113" s="22"/>
      <c r="L113" s="22"/>
      <c r="M113" s="22"/>
      <c r="N113" s="22"/>
      <c r="O113" s="22"/>
      <c r="P113" s="3"/>
      <c r="Q113" s="31"/>
    </row>
    <row r="114" spans="1:17" ht="45" outlineLevel="1">
      <c r="A114" s="4">
        <f>A112+1</f>
        <v>69</v>
      </c>
      <c r="B114" s="9" t="s">
        <v>135</v>
      </c>
      <c r="C114" s="4" t="s">
        <v>66</v>
      </c>
      <c r="D114" s="22">
        <v>2375</v>
      </c>
      <c r="E114" s="59">
        <f t="shared" si="11"/>
        <v>2375</v>
      </c>
      <c r="F114" s="22">
        <v>500</v>
      </c>
      <c r="G114" s="22">
        <f>F114+500</f>
        <v>1000</v>
      </c>
      <c r="H114" s="22">
        <f>G114+1375</f>
        <v>2375</v>
      </c>
      <c r="I114" s="22"/>
      <c r="J114" s="22"/>
      <c r="K114" s="22"/>
      <c r="L114" s="22"/>
      <c r="M114" s="22"/>
      <c r="N114" s="22"/>
      <c r="O114" s="22">
        <f>H114</f>
        <v>2375</v>
      </c>
      <c r="P114" s="3"/>
      <c r="Q114" s="31"/>
    </row>
    <row r="115" spans="1:17" ht="45" outlineLevel="1">
      <c r="A115" s="4">
        <f>A114+1</f>
        <v>70</v>
      </c>
      <c r="B115" s="9" t="s">
        <v>136</v>
      </c>
      <c r="C115" s="4" t="s">
        <v>66</v>
      </c>
      <c r="D115" s="22">
        <v>40755</v>
      </c>
      <c r="E115" s="59">
        <f t="shared" si="11"/>
        <v>40755</v>
      </c>
      <c r="F115" s="22">
        <v>3500</v>
      </c>
      <c r="G115" s="22">
        <f>F115+3500</f>
        <v>7000</v>
      </c>
      <c r="H115" s="22">
        <f aca="true" t="shared" si="12" ref="H115:N115">G115+3500</f>
        <v>10500</v>
      </c>
      <c r="I115" s="22">
        <f t="shared" si="12"/>
        <v>14000</v>
      </c>
      <c r="J115" s="22">
        <f t="shared" si="12"/>
        <v>17500</v>
      </c>
      <c r="K115" s="22">
        <f t="shared" si="12"/>
        <v>21000</v>
      </c>
      <c r="L115" s="22">
        <f t="shared" si="12"/>
        <v>24500</v>
      </c>
      <c r="M115" s="22">
        <f t="shared" si="12"/>
        <v>28000</v>
      </c>
      <c r="N115" s="22">
        <f t="shared" si="12"/>
        <v>31500</v>
      </c>
      <c r="O115" s="22">
        <f>N115+9255</f>
        <v>40755</v>
      </c>
      <c r="P115" s="3"/>
      <c r="Q115" s="31"/>
    </row>
    <row r="116" spans="1:17" ht="60" outlineLevel="1">
      <c r="A116" s="4">
        <f aca="true" t="shared" si="13" ref="A116:A130">A115+1</f>
        <v>71</v>
      </c>
      <c r="B116" s="9" t="s">
        <v>137</v>
      </c>
      <c r="C116" s="4" t="s">
        <v>66</v>
      </c>
      <c r="D116" s="22">
        <v>4362</v>
      </c>
      <c r="E116" s="59">
        <f t="shared" si="11"/>
        <v>4362</v>
      </c>
      <c r="F116" s="22"/>
      <c r="G116" s="22"/>
      <c r="H116" s="22"/>
      <c r="I116" s="22"/>
      <c r="J116" s="22"/>
      <c r="K116" s="22"/>
      <c r="L116" s="22">
        <v>500</v>
      </c>
      <c r="M116" s="22">
        <f>L116+500</f>
        <v>1000</v>
      </c>
      <c r="N116" s="22">
        <f>M116+500</f>
        <v>1500</v>
      </c>
      <c r="O116" s="22">
        <f>N116+2862</f>
        <v>4362</v>
      </c>
      <c r="P116" s="3"/>
      <c r="Q116" s="31"/>
    </row>
    <row r="117" spans="1:17" ht="60" outlineLevel="1">
      <c r="A117" s="4">
        <f t="shared" si="13"/>
        <v>72</v>
      </c>
      <c r="B117" s="9" t="s">
        <v>138</v>
      </c>
      <c r="C117" s="4" t="s">
        <v>66</v>
      </c>
      <c r="D117" s="22">
        <v>10000</v>
      </c>
      <c r="E117" s="59">
        <f t="shared" si="11"/>
        <v>10000</v>
      </c>
      <c r="F117" s="22">
        <v>1000</v>
      </c>
      <c r="G117" s="22">
        <f>F117+1000</f>
        <v>2000</v>
      </c>
      <c r="H117" s="22">
        <f>G117+1000</f>
        <v>3000</v>
      </c>
      <c r="I117" s="22">
        <f aca="true" t="shared" si="14" ref="I117:O117">H117+1000</f>
        <v>4000</v>
      </c>
      <c r="J117" s="22">
        <f t="shared" si="14"/>
        <v>5000</v>
      </c>
      <c r="K117" s="22">
        <f t="shared" si="14"/>
        <v>6000</v>
      </c>
      <c r="L117" s="22">
        <f t="shared" si="14"/>
        <v>7000</v>
      </c>
      <c r="M117" s="22">
        <f t="shared" si="14"/>
        <v>8000</v>
      </c>
      <c r="N117" s="22">
        <f>M117+1000</f>
        <v>9000</v>
      </c>
      <c r="O117" s="22">
        <f t="shared" si="14"/>
        <v>10000</v>
      </c>
      <c r="P117" s="54">
        <f>O117</f>
        <v>10000</v>
      </c>
      <c r="Q117" s="31"/>
    </row>
    <row r="118" spans="1:17" ht="60" outlineLevel="1">
      <c r="A118" s="4">
        <f t="shared" si="13"/>
        <v>73</v>
      </c>
      <c r="B118" s="9" t="s">
        <v>139</v>
      </c>
      <c r="C118" s="4" t="s">
        <v>66</v>
      </c>
      <c r="D118" s="22">
        <v>6260</v>
      </c>
      <c r="E118" s="59">
        <f t="shared" si="11"/>
        <v>6260</v>
      </c>
      <c r="F118" s="22"/>
      <c r="G118" s="22"/>
      <c r="H118" s="22"/>
      <c r="I118" s="22">
        <v>2000</v>
      </c>
      <c r="J118" s="22">
        <f>I118+2000</f>
        <v>4000</v>
      </c>
      <c r="K118" s="22">
        <f>J118+2260</f>
        <v>6260</v>
      </c>
      <c r="L118" s="22"/>
      <c r="M118" s="22"/>
      <c r="N118" s="22"/>
      <c r="O118" s="22">
        <f>K118</f>
        <v>6260</v>
      </c>
      <c r="P118" s="3"/>
      <c r="Q118" s="31"/>
    </row>
    <row r="119" spans="1:17" ht="45" outlineLevel="1">
      <c r="A119" s="4">
        <f t="shared" si="13"/>
        <v>74</v>
      </c>
      <c r="B119" s="9" t="s">
        <v>140</v>
      </c>
      <c r="C119" s="4" t="s">
        <v>66</v>
      </c>
      <c r="D119" s="22">
        <v>2543</v>
      </c>
      <c r="E119" s="59">
        <f t="shared" si="11"/>
        <v>2543</v>
      </c>
      <c r="F119" s="22">
        <v>500</v>
      </c>
      <c r="G119" s="22">
        <f>F119+500</f>
        <v>1000</v>
      </c>
      <c r="H119" s="22">
        <f>G119+1543</f>
        <v>2543</v>
      </c>
      <c r="I119" s="22"/>
      <c r="J119" s="22"/>
      <c r="K119" s="22"/>
      <c r="L119" s="22"/>
      <c r="M119" s="22"/>
      <c r="N119" s="22"/>
      <c r="O119" s="22">
        <f>H119</f>
        <v>2543</v>
      </c>
      <c r="P119" s="3"/>
      <c r="Q119" s="31"/>
    </row>
    <row r="120" spans="1:17" ht="60" outlineLevel="1">
      <c r="A120" s="4">
        <f t="shared" si="13"/>
        <v>75</v>
      </c>
      <c r="B120" s="9" t="s">
        <v>141</v>
      </c>
      <c r="C120" s="4" t="s">
        <v>66</v>
      </c>
      <c r="D120" s="22">
        <v>3726</v>
      </c>
      <c r="E120" s="59">
        <f t="shared" si="11"/>
        <v>3726</v>
      </c>
      <c r="F120" s="22">
        <v>600</v>
      </c>
      <c r="G120" s="22">
        <f>F120+600</f>
        <v>1200</v>
      </c>
      <c r="H120" s="22">
        <f>G120+600</f>
        <v>1800</v>
      </c>
      <c r="I120" s="22"/>
      <c r="J120" s="22"/>
      <c r="K120" s="22"/>
      <c r="L120" s="22"/>
      <c r="M120" s="22"/>
      <c r="N120" s="22"/>
      <c r="O120" s="22">
        <f>H120+1926</f>
        <v>3726</v>
      </c>
      <c r="P120" s="3"/>
      <c r="Q120" s="31"/>
    </row>
    <row r="121" spans="1:17" ht="90" outlineLevel="1">
      <c r="A121" s="4">
        <f t="shared" si="13"/>
        <v>76</v>
      </c>
      <c r="B121" s="9" t="s">
        <v>142</v>
      </c>
      <c r="C121" s="4" t="s">
        <v>66</v>
      </c>
      <c r="D121" s="22">
        <v>3545</v>
      </c>
      <c r="E121" s="59">
        <f t="shared" si="11"/>
        <v>3545</v>
      </c>
      <c r="F121" s="22"/>
      <c r="G121" s="22"/>
      <c r="H121" s="22">
        <v>800</v>
      </c>
      <c r="I121" s="22">
        <f>H121+1000</f>
        <v>1800</v>
      </c>
      <c r="J121" s="22">
        <f>I121+1000</f>
        <v>2800</v>
      </c>
      <c r="K121" s="22">
        <f>J121+745</f>
        <v>3545</v>
      </c>
      <c r="L121" s="22"/>
      <c r="M121" s="22"/>
      <c r="N121" s="22"/>
      <c r="O121" s="22">
        <f>K121</f>
        <v>3545</v>
      </c>
      <c r="P121" s="3"/>
      <c r="Q121" s="31"/>
    </row>
    <row r="122" spans="1:17" ht="60" outlineLevel="1">
      <c r="A122" s="4">
        <f t="shared" si="13"/>
        <v>77</v>
      </c>
      <c r="B122" s="9" t="s">
        <v>143</v>
      </c>
      <c r="C122" s="4" t="s">
        <v>66</v>
      </c>
      <c r="D122" s="22">
        <v>2800</v>
      </c>
      <c r="E122" s="59">
        <f t="shared" si="11"/>
        <v>2800</v>
      </c>
      <c r="F122" s="22"/>
      <c r="G122" s="22"/>
      <c r="H122" s="22">
        <v>1000</v>
      </c>
      <c r="I122" s="22">
        <f>H122+1000</f>
        <v>2000</v>
      </c>
      <c r="J122" s="22">
        <f>I122+800</f>
        <v>2800</v>
      </c>
      <c r="K122" s="22"/>
      <c r="L122" s="22"/>
      <c r="M122" s="22"/>
      <c r="N122" s="22"/>
      <c r="O122" s="22">
        <f>J122</f>
        <v>2800</v>
      </c>
      <c r="P122" s="3"/>
      <c r="Q122" s="31"/>
    </row>
    <row r="123" spans="1:17" ht="45" outlineLevel="1">
      <c r="A123" s="4">
        <f t="shared" si="13"/>
        <v>78</v>
      </c>
      <c r="B123" s="9" t="s">
        <v>144</v>
      </c>
      <c r="C123" s="4" t="s">
        <v>66</v>
      </c>
      <c r="D123" s="22">
        <v>2100</v>
      </c>
      <c r="E123" s="59">
        <f t="shared" si="11"/>
        <v>2100</v>
      </c>
      <c r="F123" s="22"/>
      <c r="G123" s="22"/>
      <c r="H123" s="22"/>
      <c r="I123" s="22"/>
      <c r="J123" s="22"/>
      <c r="K123" s="22">
        <v>1200</v>
      </c>
      <c r="L123" s="22">
        <f>K123+900</f>
        <v>2100</v>
      </c>
      <c r="M123" s="22"/>
      <c r="N123" s="22"/>
      <c r="O123" s="22">
        <f>L123</f>
        <v>2100</v>
      </c>
      <c r="P123" s="3"/>
      <c r="Q123" s="31"/>
    </row>
    <row r="124" spans="1:17" ht="45" outlineLevel="1">
      <c r="A124" s="4">
        <f t="shared" si="13"/>
        <v>79</v>
      </c>
      <c r="B124" s="9" t="s">
        <v>145</v>
      </c>
      <c r="C124" s="4" t="s">
        <v>66</v>
      </c>
      <c r="D124" s="22">
        <v>2955</v>
      </c>
      <c r="E124" s="59">
        <f t="shared" si="11"/>
        <v>2955</v>
      </c>
      <c r="F124" s="22"/>
      <c r="G124" s="22">
        <v>1000</v>
      </c>
      <c r="H124" s="22">
        <f>G124+1000</f>
        <v>2000</v>
      </c>
      <c r="I124" s="22">
        <f>H124+955</f>
        <v>2955</v>
      </c>
      <c r="J124" s="22"/>
      <c r="K124" s="22"/>
      <c r="L124" s="22"/>
      <c r="M124" s="22"/>
      <c r="N124" s="22"/>
      <c r="O124" s="22">
        <f>I124</f>
        <v>2955</v>
      </c>
      <c r="P124" s="3"/>
      <c r="Q124" s="31"/>
    </row>
    <row r="125" spans="1:17" ht="45" outlineLevel="1">
      <c r="A125" s="4">
        <f t="shared" si="13"/>
        <v>80</v>
      </c>
      <c r="B125" s="9" t="s">
        <v>146</v>
      </c>
      <c r="C125" s="4" t="s">
        <v>66</v>
      </c>
      <c r="D125" s="22">
        <v>20000</v>
      </c>
      <c r="E125" s="59">
        <f t="shared" si="11"/>
        <v>20000</v>
      </c>
      <c r="F125" s="22">
        <v>1500</v>
      </c>
      <c r="G125" s="22">
        <f>F125+1500</f>
        <v>3000</v>
      </c>
      <c r="H125" s="22">
        <f>G125+1500</f>
        <v>4500</v>
      </c>
      <c r="I125" s="22">
        <f aca="true" t="shared" si="15" ref="I125:N125">H125+1500</f>
        <v>6000</v>
      </c>
      <c r="J125" s="22">
        <f t="shared" si="15"/>
        <v>7500</v>
      </c>
      <c r="K125" s="22">
        <f t="shared" si="15"/>
        <v>9000</v>
      </c>
      <c r="L125" s="22">
        <f t="shared" si="15"/>
        <v>10500</v>
      </c>
      <c r="M125" s="22">
        <f t="shared" si="15"/>
        <v>12000</v>
      </c>
      <c r="N125" s="22">
        <f t="shared" si="15"/>
        <v>13500</v>
      </c>
      <c r="O125" s="22">
        <f>N125+6500</f>
        <v>20000</v>
      </c>
      <c r="P125" s="3"/>
      <c r="Q125" s="31"/>
    </row>
    <row r="126" spans="1:17" ht="45" outlineLevel="1">
      <c r="A126" s="4">
        <f t="shared" si="13"/>
        <v>81</v>
      </c>
      <c r="B126" s="9" t="s">
        <v>147</v>
      </c>
      <c r="C126" s="4" t="s">
        <v>66</v>
      </c>
      <c r="D126" s="22">
        <v>19000</v>
      </c>
      <c r="E126" s="59">
        <f t="shared" si="11"/>
        <v>19000</v>
      </c>
      <c r="F126" s="22"/>
      <c r="G126" s="22"/>
      <c r="H126" s="22"/>
      <c r="I126" s="22">
        <v>3500</v>
      </c>
      <c r="J126" s="22">
        <f>I126+3500</f>
        <v>7000</v>
      </c>
      <c r="K126" s="22">
        <f>J126+3500</f>
        <v>10500</v>
      </c>
      <c r="L126" s="22">
        <f>K126+3500</f>
        <v>14000</v>
      </c>
      <c r="M126" s="22">
        <f>L126+3500</f>
        <v>17500</v>
      </c>
      <c r="N126" s="22">
        <f>M126+1500</f>
        <v>19000</v>
      </c>
      <c r="O126" s="22">
        <f>N126</f>
        <v>19000</v>
      </c>
      <c r="P126" s="3"/>
      <c r="Q126" s="31"/>
    </row>
    <row r="127" spans="1:17" ht="45" outlineLevel="1">
      <c r="A127" s="4">
        <f t="shared" si="13"/>
        <v>82</v>
      </c>
      <c r="B127" s="9" t="s">
        <v>148</v>
      </c>
      <c r="C127" s="4" t="s">
        <v>66</v>
      </c>
      <c r="D127" s="22">
        <v>5500</v>
      </c>
      <c r="E127" s="59">
        <f t="shared" si="11"/>
        <v>5500</v>
      </c>
      <c r="F127" s="22"/>
      <c r="G127" s="22"/>
      <c r="H127" s="22">
        <v>1500</v>
      </c>
      <c r="I127" s="22">
        <f>H127+1000</f>
        <v>2500</v>
      </c>
      <c r="J127" s="22">
        <f>I127+1000</f>
        <v>3500</v>
      </c>
      <c r="K127" s="22">
        <f>J127+1000</f>
        <v>4500</v>
      </c>
      <c r="L127" s="22">
        <f>K127+1000</f>
        <v>5500</v>
      </c>
      <c r="M127" s="22"/>
      <c r="N127" s="22"/>
      <c r="O127" s="22">
        <f>L127</f>
        <v>5500</v>
      </c>
      <c r="P127" s="3"/>
      <c r="Q127" s="31"/>
    </row>
    <row r="128" spans="1:17" ht="45" outlineLevel="1">
      <c r="A128" s="4">
        <f t="shared" si="13"/>
        <v>83</v>
      </c>
      <c r="B128" s="9" t="s">
        <v>149</v>
      </c>
      <c r="C128" s="4" t="s">
        <v>66</v>
      </c>
      <c r="D128" s="22">
        <v>1100</v>
      </c>
      <c r="E128" s="59">
        <f t="shared" si="11"/>
        <v>1100</v>
      </c>
      <c r="F128" s="22"/>
      <c r="G128" s="22"/>
      <c r="H128" s="22"/>
      <c r="I128" s="22"/>
      <c r="J128" s="22"/>
      <c r="K128" s="22">
        <v>1100</v>
      </c>
      <c r="L128" s="22"/>
      <c r="M128" s="22"/>
      <c r="N128" s="22"/>
      <c r="O128" s="22">
        <f>K128</f>
        <v>1100</v>
      </c>
      <c r="P128" s="3"/>
      <c r="Q128" s="31"/>
    </row>
    <row r="129" spans="1:17" ht="45" outlineLevel="1">
      <c r="A129" s="4">
        <f t="shared" si="13"/>
        <v>84</v>
      </c>
      <c r="B129" s="9" t="s">
        <v>150</v>
      </c>
      <c r="C129" s="4" t="s">
        <v>66</v>
      </c>
      <c r="D129" s="22">
        <v>3400</v>
      </c>
      <c r="E129" s="59">
        <f t="shared" si="11"/>
        <v>3400</v>
      </c>
      <c r="F129" s="22">
        <v>1000</v>
      </c>
      <c r="G129" s="22">
        <f>F129+1000</f>
        <v>2000</v>
      </c>
      <c r="H129" s="22">
        <f>G129+1400</f>
        <v>3400</v>
      </c>
      <c r="I129" s="22"/>
      <c r="J129" s="22"/>
      <c r="K129" s="22"/>
      <c r="L129" s="22"/>
      <c r="M129" s="22"/>
      <c r="N129" s="22"/>
      <c r="O129" s="22">
        <f>H129</f>
        <v>3400</v>
      </c>
      <c r="P129" s="3"/>
      <c r="Q129" s="31"/>
    </row>
    <row r="130" spans="1:17" ht="45" outlineLevel="1">
      <c r="A130" s="4">
        <f t="shared" si="13"/>
        <v>85</v>
      </c>
      <c r="B130" s="9" t="s">
        <v>151</v>
      </c>
      <c r="C130" s="4" t="s">
        <v>66</v>
      </c>
      <c r="D130" s="22">
        <v>10584.57271</v>
      </c>
      <c r="E130" s="59">
        <f t="shared" si="11"/>
        <v>10585</v>
      </c>
      <c r="F130" s="22">
        <v>1500</v>
      </c>
      <c r="G130" s="22">
        <f>F130+1500</f>
        <v>3000</v>
      </c>
      <c r="H130" s="22">
        <f>G130+1500</f>
        <v>4500</v>
      </c>
      <c r="I130" s="22">
        <f>H130+1500</f>
        <v>6000</v>
      </c>
      <c r="J130" s="22">
        <f>I130+1500</f>
        <v>7500</v>
      </c>
      <c r="K130" s="22">
        <f>J130+1500</f>
        <v>9000</v>
      </c>
      <c r="L130" s="22">
        <f>K130+1585</f>
        <v>10585</v>
      </c>
      <c r="M130" s="22"/>
      <c r="N130" s="22"/>
      <c r="O130" s="22">
        <f>L130</f>
        <v>10585</v>
      </c>
      <c r="P130" s="3"/>
      <c r="Q130" s="31"/>
    </row>
    <row r="131" spans="1:17" ht="15" outlineLevel="1">
      <c r="A131" s="4"/>
      <c r="B131" s="8" t="s">
        <v>168</v>
      </c>
      <c r="C131" s="4"/>
      <c r="D131" s="22"/>
      <c r="E131" s="59"/>
      <c r="F131" s="22"/>
      <c r="G131" s="22"/>
      <c r="H131" s="22"/>
      <c r="I131" s="22"/>
      <c r="J131" s="22"/>
      <c r="K131" s="22"/>
      <c r="L131" s="22"/>
      <c r="M131" s="22"/>
      <c r="N131" s="22"/>
      <c r="O131" s="22"/>
      <c r="P131" s="3"/>
      <c r="Q131" s="31"/>
    </row>
    <row r="132" spans="1:17" ht="45" outlineLevel="1">
      <c r="A132" s="4">
        <f>A130+1</f>
        <v>86</v>
      </c>
      <c r="B132" s="9" t="s">
        <v>172</v>
      </c>
      <c r="C132" s="4" t="s">
        <v>66</v>
      </c>
      <c r="D132" s="22">
        <v>45300</v>
      </c>
      <c r="E132" s="59">
        <f t="shared" si="11"/>
        <v>45300</v>
      </c>
      <c r="F132" s="22">
        <v>5000</v>
      </c>
      <c r="G132" s="22">
        <f>F132+5000</f>
        <v>10000</v>
      </c>
      <c r="H132" s="22">
        <f>G132+5000</f>
        <v>15000</v>
      </c>
      <c r="I132" s="22">
        <f aca="true" t="shared" si="16" ref="I132:N132">H132+5000</f>
        <v>20000</v>
      </c>
      <c r="J132" s="22">
        <f t="shared" si="16"/>
        <v>25000</v>
      </c>
      <c r="K132" s="22">
        <f t="shared" si="16"/>
        <v>30000</v>
      </c>
      <c r="L132" s="22">
        <f t="shared" si="16"/>
        <v>35000</v>
      </c>
      <c r="M132" s="22">
        <f t="shared" si="16"/>
        <v>40000</v>
      </c>
      <c r="N132" s="22">
        <f t="shared" si="16"/>
        <v>45000</v>
      </c>
      <c r="O132" s="22">
        <f>N132+300</f>
        <v>45300</v>
      </c>
      <c r="P132" s="3"/>
      <c r="Q132" s="31"/>
    </row>
    <row r="133" spans="1:17" ht="45" outlineLevel="1">
      <c r="A133" s="4">
        <f>A132+1</f>
        <v>87</v>
      </c>
      <c r="B133" s="9" t="s">
        <v>152</v>
      </c>
      <c r="C133" s="4" t="s">
        <v>66</v>
      </c>
      <c r="D133" s="22">
        <v>5000</v>
      </c>
      <c r="E133" s="59">
        <f t="shared" si="11"/>
        <v>5000</v>
      </c>
      <c r="F133" s="22">
        <v>1500</v>
      </c>
      <c r="G133" s="22">
        <f>F133+1500</f>
        <v>3000</v>
      </c>
      <c r="H133" s="22">
        <f>G133+1500</f>
        <v>4500</v>
      </c>
      <c r="I133" s="22">
        <f>H133+500</f>
        <v>5000</v>
      </c>
      <c r="J133" s="22"/>
      <c r="K133" s="22"/>
      <c r="L133" s="22"/>
      <c r="M133" s="22"/>
      <c r="N133" s="22"/>
      <c r="O133" s="22">
        <f>I133</f>
        <v>5000</v>
      </c>
      <c r="P133" s="3"/>
      <c r="Q133" s="31"/>
    </row>
    <row r="134" spans="1:17" ht="60" outlineLevel="1">
      <c r="A134" s="4">
        <f aca="true" t="shared" si="17" ref="A134:A155">A133+1</f>
        <v>88</v>
      </c>
      <c r="B134" s="9" t="s">
        <v>153</v>
      </c>
      <c r="C134" s="4" t="s">
        <v>66</v>
      </c>
      <c r="D134" s="22">
        <v>11000</v>
      </c>
      <c r="E134" s="59">
        <f t="shared" si="11"/>
        <v>11000</v>
      </c>
      <c r="F134" s="22">
        <v>3000</v>
      </c>
      <c r="G134" s="22">
        <f>F134+3000</f>
        <v>6000</v>
      </c>
      <c r="H134" s="22">
        <f>G134+3500</f>
        <v>9500</v>
      </c>
      <c r="I134" s="22">
        <f>H134+1500</f>
        <v>11000</v>
      </c>
      <c r="J134" s="22"/>
      <c r="K134" s="22"/>
      <c r="L134" s="22"/>
      <c r="M134" s="22"/>
      <c r="N134" s="22"/>
      <c r="O134" s="22">
        <f>I134</f>
        <v>11000</v>
      </c>
      <c r="P134" s="3"/>
      <c r="Q134" s="31"/>
    </row>
    <row r="135" spans="1:17" ht="45" outlineLevel="1">
      <c r="A135" s="4">
        <f t="shared" si="17"/>
        <v>89</v>
      </c>
      <c r="B135" s="9" t="s">
        <v>154</v>
      </c>
      <c r="C135" s="4" t="s">
        <v>66</v>
      </c>
      <c r="D135" s="22">
        <v>9000</v>
      </c>
      <c r="E135" s="59">
        <f t="shared" si="11"/>
        <v>9000</v>
      </c>
      <c r="F135" s="22">
        <v>1000</v>
      </c>
      <c r="G135" s="22">
        <f>F135+1000</f>
        <v>2000</v>
      </c>
      <c r="H135" s="22">
        <f>G135+1500</f>
        <v>3500</v>
      </c>
      <c r="I135" s="22">
        <f>H135+1500</f>
        <v>5000</v>
      </c>
      <c r="J135" s="22">
        <f>I135+1500</f>
        <v>6500</v>
      </c>
      <c r="K135" s="22">
        <f>J135+1500</f>
        <v>8000</v>
      </c>
      <c r="L135" s="22">
        <f>K135+1000</f>
        <v>9000</v>
      </c>
      <c r="M135" s="22"/>
      <c r="N135" s="22"/>
      <c r="O135" s="22">
        <f>L135</f>
        <v>9000</v>
      </c>
      <c r="P135" s="3"/>
      <c r="Q135" s="31"/>
    </row>
    <row r="136" spans="1:17" ht="45" outlineLevel="1">
      <c r="A136" s="4">
        <f t="shared" si="17"/>
        <v>90</v>
      </c>
      <c r="B136" s="9" t="s">
        <v>155</v>
      </c>
      <c r="C136" s="4" t="s">
        <v>66</v>
      </c>
      <c r="D136" s="22">
        <v>10000</v>
      </c>
      <c r="E136" s="59">
        <f t="shared" si="11"/>
        <v>10000</v>
      </c>
      <c r="F136" s="22">
        <v>1500</v>
      </c>
      <c r="G136" s="22">
        <f>F136+1500</f>
        <v>3000</v>
      </c>
      <c r="H136" s="22">
        <f>G136+1500</f>
        <v>4500</v>
      </c>
      <c r="I136" s="22">
        <f>H136+1500</f>
        <v>6000</v>
      </c>
      <c r="J136" s="22">
        <f>I136+1500</f>
        <v>7500</v>
      </c>
      <c r="K136" s="22">
        <f>J136+1500</f>
        <v>9000</v>
      </c>
      <c r="L136" s="22">
        <f>K136+1000</f>
        <v>10000</v>
      </c>
      <c r="M136" s="22"/>
      <c r="N136" s="22"/>
      <c r="O136" s="22">
        <f>L136</f>
        <v>10000</v>
      </c>
      <c r="P136" s="3"/>
      <c r="Q136" s="31"/>
    </row>
    <row r="137" spans="1:17" ht="45" outlineLevel="1">
      <c r="A137" s="4">
        <f t="shared" si="17"/>
        <v>91</v>
      </c>
      <c r="B137" s="9" t="s">
        <v>156</v>
      </c>
      <c r="C137" s="4" t="s">
        <v>66</v>
      </c>
      <c r="D137" s="22">
        <v>8100</v>
      </c>
      <c r="E137" s="59">
        <f t="shared" si="11"/>
        <v>8100</v>
      </c>
      <c r="F137" s="22">
        <v>1000</v>
      </c>
      <c r="G137" s="22">
        <f>F137+1000</f>
        <v>2000</v>
      </c>
      <c r="H137" s="22">
        <f>G137+1000</f>
        <v>3000</v>
      </c>
      <c r="I137" s="22">
        <f>H137+1000</f>
        <v>4000</v>
      </c>
      <c r="J137" s="22">
        <f>I137+1000</f>
        <v>5000</v>
      </c>
      <c r="K137" s="22">
        <f>J137+1500</f>
        <v>6500</v>
      </c>
      <c r="L137" s="22">
        <f>K137+1600</f>
        <v>8100</v>
      </c>
      <c r="M137" s="22"/>
      <c r="N137" s="22"/>
      <c r="O137" s="22">
        <f>L137</f>
        <v>8100</v>
      </c>
      <c r="P137" s="3"/>
      <c r="Q137" s="31"/>
    </row>
    <row r="138" spans="1:17" ht="45" outlineLevel="1">
      <c r="A138" s="4">
        <f t="shared" si="17"/>
        <v>92</v>
      </c>
      <c r="B138" s="9" t="s">
        <v>157</v>
      </c>
      <c r="C138" s="4" t="s">
        <v>66</v>
      </c>
      <c r="D138" s="22">
        <v>9000</v>
      </c>
      <c r="E138" s="59">
        <f t="shared" si="11"/>
        <v>9000</v>
      </c>
      <c r="F138" s="22">
        <v>1000</v>
      </c>
      <c r="G138" s="22">
        <f>F138+1000</f>
        <v>2000</v>
      </c>
      <c r="H138" s="22">
        <f>G138+1000</f>
        <v>3000</v>
      </c>
      <c r="I138" s="22">
        <f>H138+1000</f>
        <v>4000</v>
      </c>
      <c r="J138" s="22">
        <f>I138+1500</f>
        <v>5500</v>
      </c>
      <c r="K138" s="22">
        <f>J138+1500</f>
        <v>7000</v>
      </c>
      <c r="L138" s="22">
        <f>K138+1500</f>
        <v>8500</v>
      </c>
      <c r="M138" s="22">
        <f>L138+500</f>
        <v>9000</v>
      </c>
      <c r="N138" s="22"/>
      <c r="O138" s="22">
        <f>M138</f>
        <v>9000</v>
      </c>
      <c r="P138" s="3"/>
      <c r="Q138" s="31"/>
    </row>
    <row r="139" spans="1:17" ht="45" outlineLevel="1">
      <c r="A139" s="4">
        <f t="shared" si="17"/>
        <v>93</v>
      </c>
      <c r="B139" s="9" t="s">
        <v>158</v>
      </c>
      <c r="C139" s="4" t="s">
        <v>66</v>
      </c>
      <c r="D139" s="22">
        <v>15575</v>
      </c>
      <c r="E139" s="59">
        <f t="shared" si="11"/>
        <v>15575</v>
      </c>
      <c r="F139" s="22">
        <v>4500</v>
      </c>
      <c r="G139" s="22">
        <f>F139+4500</f>
        <v>9000</v>
      </c>
      <c r="H139" s="22">
        <f>G139+4500</f>
        <v>13500</v>
      </c>
      <c r="I139" s="22">
        <f>H139+2075</f>
        <v>15575</v>
      </c>
      <c r="J139" s="22"/>
      <c r="K139" s="22"/>
      <c r="L139" s="22"/>
      <c r="M139" s="22"/>
      <c r="N139" s="22"/>
      <c r="O139" s="22">
        <f>I139</f>
        <v>15575</v>
      </c>
      <c r="P139" s="3"/>
      <c r="Q139" s="31"/>
    </row>
    <row r="140" spans="1:17" ht="45" outlineLevel="1">
      <c r="A140" s="4">
        <f t="shared" si="17"/>
        <v>94</v>
      </c>
      <c r="B140" s="9" t="s">
        <v>159</v>
      </c>
      <c r="C140" s="4" t="s">
        <v>66</v>
      </c>
      <c r="D140" s="22">
        <v>9000</v>
      </c>
      <c r="E140" s="59">
        <f t="shared" si="11"/>
        <v>9000</v>
      </c>
      <c r="F140" s="22">
        <v>2500</v>
      </c>
      <c r="G140" s="22">
        <f>F140+2500</f>
        <v>5000</v>
      </c>
      <c r="H140" s="22">
        <f>G140+2800</f>
        <v>7800</v>
      </c>
      <c r="I140" s="22">
        <f>H140+1200</f>
        <v>9000</v>
      </c>
      <c r="J140" s="22"/>
      <c r="K140" s="22"/>
      <c r="L140" s="22"/>
      <c r="M140" s="22"/>
      <c r="N140" s="22"/>
      <c r="O140" s="22">
        <f>I140</f>
        <v>9000</v>
      </c>
      <c r="P140" s="3"/>
      <c r="Q140" s="31"/>
    </row>
    <row r="141" spans="1:17" ht="45" outlineLevel="1">
      <c r="A141" s="4">
        <f t="shared" si="17"/>
        <v>95</v>
      </c>
      <c r="B141" s="9" t="s">
        <v>160</v>
      </c>
      <c r="C141" s="4" t="s">
        <v>66</v>
      </c>
      <c r="D141" s="22">
        <v>2300</v>
      </c>
      <c r="E141" s="59">
        <f t="shared" si="11"/>
        <v>2300</v>
      </c>
      <c r="F141" s="22"/>
      <c r="G141" s="22"/>
      <c r="H141" s="22">
        <v>2300</v>
      </c>
      <c r="I141" s="22"/>
      <c r="J141" s="22"/>
      <c r="K141" s="22"/>
      <c r="L141" s="22"/>
      <c r="M141" s="22"/>
      <c r="N141" s="22"/>
      <c r="O141" s="22">
        <f>H141</f>
        <v>2300</v>
      </c>
      <c r="P141" s="3"/>
      <c r="Q141" s="31"/>
    </row>
    <row r="142" spans="1:17" s="21" customFormat="1" ht="45" outlineLevel="1">
      <c r="A142" s="4">
        <f t="shared" si="17"/>
        <v>96</v>
      </c>
      <c r="B142" s="30" t="s">
        <v>161</v>
      </c>
      <c r="C142" s="4" t="s">
        <v>66</v>
      </c>
      <c r="D142" s="22">
        <v>6000</v>
      </c>
      <c r="E142" s="59">
        <f t="shared" si="11"/>
        <v>6000</v>
      </c>
      <c r="F142" s="22">
        <v>1000</v>
      </c>
      <c r="G142" s="22">
        <f>F142+1000</f>
        <v>2000</v>
      </c>
      <c r="H142" s="22">
        <f>G142+1000</f>
        <v>3000</v>
      </c>
      <c r="I142" s="22">
        <f>H142+1000</f>
        <v>4000</v>
      </c>
      <c r="J142" s="22">
        <f>I142+1000</f>
        <v>5000</v>
      </c>
      <c r="K142" s="22">
        <f>J142+1000</f>
        <v>6000</v>
      </c>
      <c r="L142" s="22"/>
      <c r="M142" s="35"/>
      <c r="N142" s="35"/>
      <c r="O142" s="41">
        <f>K142</f>
        <v>6000</v>
      </c>
      <c r="P142" s="20"/>
      <c r="Q142" s="31"/>
    </row>
    <row r="143" spans="1:17" ht="45" outlineLevel="1">
      <c r="A143" s="4">
        <f t="shared" si="17"/>
        <v>97</v>
      </c>
      <c r="B143" s="9" t="s">
        <v>162</v>
      </c>
      <c r="C143" s="4" t="s">
        <v>66</v>
      </c>
      <c r="D143" s="22">
        <v>5500</v>
      </c>
      <c r="E143" s="59">
        <f t="shared" si="11"/>
        <v>5500</v>
      </c>
      <c r="F143" s="22"/>
      <c r="G143" s="22"/>
      <c r="H143" s="22"/>
      <c r="I143" s="22">
        <v>1500</v>
      </c>
      <c r="J143" s="22">
        <f>I143+1500</f>
        <v>3000</v>
      </c>
      <c r="K143" s="22">
        <f>J143+1500</f>
        <v>4500</v>
      </c>
      <c r="L143" s="22">
        <f>K143+1000</f>
        <v>5500</v>
      </c>
      <c r="M143" s="22"/>
      <c r="N143" s="22"/>
      <c r="O143" s="22">
        <f>L143</f>
        <v>5500</v>
      </c>
      <c r="P143" s="3"/>
      <c r="Q143" s="31"/>
    </row>
    <row r="144" spans="1:17" ht="60" outlineLevel="1">
      <c r="A144" s="4">
        <f t="shared" si="17"/>
        <v>98</v>
      </c>
      <c r="B144" s="9" t="s">
        <v>163</v>
      </c>
      <c r="C144" s="4" t="s">
        <v>66</v>
      </c>
      <c r="D144" s="22">
        <v>8000</v>
      </c>
      <c r="E144" s="59">
        <f t="shared" si="11"/>
        <v>8000</v>
      </c>
      <c r="F144" s="22">
        <v>1500</v>
      </c>
      <c r="G144" s="22">
        <f>F144+1500</f>
        <v>3000</v>
      </c>
      <c r="H144" s="22">
        <f>G144+1500</f>
        <v>4500</v>
      </c>
      <c r="I144" s="22">
        <f>H144+1500</f>
        <v>6000</v>
      </c>
      <c r="J144" s="22">
        <f>I144+1500</f>
        <v>7500</v>
      </c>
      <c r="K144" s="22">
        <f>J144+500</f>
        <v>8000</v>
      </c>
      <c r="L144" s="22"/>
      <c r="M144" s="22"/>
      <c r="N144" s="22"/>
      <c r="O144" s="22">
        <f>K144</f>
        <v>8000</v>
      </c>
      <c r="P144" s="3"/>
      <c r="Q144" s="31"/>
    </row>
    <row r="145" spans="1:16" ht="45" outlineLevel="1">
      <c r="A145" s="4">
        <f t="shared" si="17"/>
        <v>99</v>
      </c>
      <c r="B145" s="3" t="s">
        <v>173</v>
      </c>
      <c r="C145" s="4" t="s">
        <v>180</v>
      </c>
      <c r="D145" s="22">
        <v>5000</v>
      </c>
      <c r="E145" s="59">
        <f t="shared" si="11"/>
        <v>5000</v>
      </c>
      <c r="F145" s="22"/>
      <c r="G145" s="22"/>
      <c r="H145" s="22"/>
      <c r="I145" s="22">
        <v>1500</v>
      </c>
      <c r="J145" s="22">
        <f>I145+1500</f>
        <v>3000</v>
      </c>
      <c r="K145" s="22">
        <f>J145+1500</f>
        <v>4500</v>
      </c>
      <c r="L145" s="22">
        <f>K145+500</f>
        <v>5000</v>
      </c>
      <c r="M145" s="22"/>
      <c r="N145" s="22"/>
      <c r="O145" s="22">
        <f>L145</f>
        <v>5000</v>
      </c>
      <c r="P145" s="3"/>
    </row>
    <row r="146" spans="1:17" ht="45" outlineLevel="1">
      <c r="A146" s="4">
        <f t="shared" si="17"/>
        <v>100</v>
      </c>
      <c r="B146" s="30" t="s">
        <v>174</v>
      </c>
      <c r="C146" s="4" t="s">
        <v>66</v>
      </c>
      <c r="D146" s="22">
        <v>23800</v>
      </c>
      <c r="E146" s="59">
        <f t="shared" si="11"/>
        <v>23800</v>
      </c>
      <c r="F146" s="22"/>
      <c r="G146" s="22"/>
      <c r="H146" s="22"/>
      <c r="I146" s="22">
        <v>1500</v>
      </c>
      <c r="J146" s="22">
        <f>I146+1500</f>
        <v>3000</v>
      </c>
      <c r="K146" s="22">
        <f>J146+1500</f>
        <v>4500</v>
      </c>
      <c r="L146" s="22">
        <f>K146+1500</f>
        <v>6000</v>
      </c>
      <c r="M146" s="22">
        <f>L146+1500</f>
        <v>7500</v>
      </c>
      <c r="N146" s="22">
        <f>M146+1500</f>
        <v>9000</v>
      </c>
      <c r="O146" s="22">
        <f>N146+14800</f>
        <v>23800</v>
      </c>
      <c r="P146" s="3"/>
      <c r="Q146" s="32"/>
    </row>
    <row r="147" spans="1:16" ht="45" outlineLevel="1">
      <c r="A147" s="4">
        <f t="shared" si="17"/>
        <v>101</v>
      </c>
      <c r="B147" s="9" t="s">
        <v>175</v>
      </c>
      <c r="C147" s="4" t="s">
        <v>66</v>
      </c>
      <c r="D147" s="22">
        <v>7000</v>
      </c>
      <c r="E147" s="59">
        <f t="shared" si="11"/>
        <v>7000</v>
      </c>
      <c r="F147" s="22"/>
      <c r="G147" s="22"/>
      <c r="H147" s="22">
        <v>1500</v>
      </c>
      <c r="I147" s="22">
        <f>H147+1500</f>
        <v>3000</v>
      </c>
      <c r="J147" s="22">
        <f>I147+2000</f>
        <v>5000</v>
      </c>
      <c r="K147" s="22">
        <f>J147+2000</f>
        <v>7000</v>
      </c>
      <c r="L147" s="22"/>
      <c r="M147" s="22"/>
      <c r="N147" s="22"/>
      <c r="O147" s="22">
        <f>K147</f>
        <v>7000</v>
      </c>
      <c r="P147" s="3"/>
    </row>
    <row r="148" spans="1:16" ht="45" outlineLevel="1">
      <c r="A148" s="4">
        <f t="shared" si="17"/>
        <v>102</v>
      </c>
      <c r="B148" s="9" t="s">
        <v>176</v>
      </c>
      <c r="C148" s="4" t="s">
        <v>181</v>
      </c>
      <c r="D148" s="22">
        <v>4550</v>
      </c>
      <c r="E148" s="59">
        <f t="shared" si="11"/>
        <v>4550</v>
      </c>
      <c r="F148" s="22"/>
      <c r="G148" s="22"/>
      <c r="H148" s="22"/>
      <c r="I148" s="22"/>
      <c r="J148" s="22"/>
      <c r="K148" s="22">
        <v>2000</v>
      </c>
      <c r="L148" s="22">
        <f>K148+2550</f>
        <v>4550</v>
      </c>
      <c r="M148" s="22"/>
      <c r="N148" s="22"/>
      <c r="O148" s="22">
        <f>L148</f>
        <v>4550</v>
      </c>
      <c r="P148" s="3"/>
    </row>
    <row r="149" spans="1:16" ht="45" outlineLevel="1">
      <c r="A149" s="4">
        <f t="shared" si="17"/>
        <v>103</v>
      </c>
      <c r="B149" s="9" t="s">
        <v>177</v>
      </c>
      <c r="C149" s="4" t="s">
        <v>182</v>
      </c>
      <c r="D149" s="22">
        <v>2650</v>
      </c>
      <c r="E149" s="59">
        <f t="shared" si="11"/>
        <v>2650</v>
      </c>
      <c r="F149" s="22"/>
      <c r="G149" s="22"/>
      <c r="H149" s="22"/>
      <c r="I149" s="22"/>
      <c r="J149" s="22"/>
      <c r="K149" s="22"/>
      <c r="L149" s="22"/>
      <c r="M149" s="22"/>
      <c r="N149" s="22"/>
      <c r="O149" s="22">
        <v>2650</v>
      </c>
      <c r="P149" s="3"/>
    </row>
    <row r="150" spans="1:16" ht="45" outlineLevel="1">
      <c r="A150" s="4">
        <f t="shared" si="17"/>
        <v>104</v>
      </c>
      <c r="B150" s="9" t="s">
        <v>178</v>
      </c>
      <c r="C150" s="4" t="s">
        <v>182</v>
      </c>
      <c r="D150" s="22">
        <v>1000</v>
      </c>
      <c r="E150" s="59">
        <f t="shared" si="11"/>
        <v>1000</v>
      </c>
      <c r="F150" s="22"/>
      <c r="G150" s="22"/>
      <c r="H150" s="22"/>
      <c r="I150" s="22"/>
      <c r="J150" s="22"/>
      <c r="K150" s="22">
        <v>1000</v>
      </c>
      <c r="L150" s="22"/>
      <c r="M150" s="22"/>
      <c r="N150" s="22"/>
      <c r="O150" s="22">
        <f>K150</f>
        <v>1000</v>
      </c>
      <c r="P150" s="3"/>
    </row>
    <row r="151" spans="1:16" ht="45" outlineLevel="1">
      <c r="A151" s="4">
        <f t="shared" si="17"/>
        <v>105</v>
      </c>
      <c r="B151" s="9" t="s">
        <v>179</v>
      </c>
      <c r="C151" s="4" t="s">
        <v>66</v>
      </c>
      <c r="D151" s="22">
        <v>6000</v>
      </c>
      <c r="E151" s="59">
        <f t="shared" si="11"/>
        <v>6000</v>
      </c>
      <c r="F151" s="22"/>
      <c r="G151" s="22"/>
      <c r="H151" s="22"/>
      <c r="I151" s="22"/>
      <c r="J151" s="22"/>
      <c r="K151" s="22"/>
      <c r="L151" s="22">
        <v>2000</v>
      </c>
      <c r="M151" s="22">
        <f>L151+1000</f>
        <v>3000</v>
      </c>
      <c r="N151" s="22">
        <f>M151+1000</f>
        <v>4000</v>
      </c>
      <c r="O151" s="22">
        <f>N151+2000</f>
        <v>6000</v>
      </c>
      <c r="P151" s="3"/>
    </row>
    <row r="152" spans="1:16" ht="60" outlineLevel="1">
      <c r="A152" s="4">
        <f t="shared" si="17"/>
        <v>106</v>
      </c>
      <c r="B152" s="9" t="s">
        <v>183</v>
      </c>
      <c r="C152" s="4" t="s">
        <v>184</v>
      </c>
      <c r="D152" s="22">
        <v>1865</v>
      </c>
      <c r="E152" s="59">
        <f t="shared" si="11"/>
        <v>1865</v>
      </c>
      <c r="F152" s="22"/>
      <c r="G152" s="22"/>
      <c r="H152" s="22">
        <v>239</v>
      </c>
      <c r="I152" s="22"/>
      <c r="J152" s="22"/>
      <c r="K152" s="22">
        <f>H152+1626</f>
        <v>1865</v>
      </c>
      <c r="L152" s="22"/>
      <c r="M152" s="22"/>
      <c r="N152" s="22"/>
      <c r="O152" s="22">
        <f>K152</f>
        <v>1865</v>
      </c>
      <c r="P152" s="3"/>
    </row>
    <row r="153" spans="1:16" ht="60" outlineLevel="1">
      <c r="A153" s="4">
        <f t="shared" si="17"/>
        <v>107</v>
      </c>
      <c r="B153" s="9" t="s">
        <v>185</v>
      </c>
      <c r="C153" s="4" t="s">
        <v>186</v>
      </c>
      <c r="D153" s="22">
        <v>1250</v>
      </c>
      <c r="E153" s="59">
        <f t="shared" si="11"/>
        <v>1250</v>
      </c>
      <c r="F153" s="22"/>
      <c r="G153" s="22"/>
      <c r="H153" s="22"/>
      <c r="I153" s="22"/>
      <c r="J153" s="22"/>
      <c r="K153" s="22"/>
      <c r="L153" s="22"/>
      <c r="M153" s="22"/>
      <c r="N153" s="22"/>
      <c r="O153" s="22">
        <v>1250</v>
      </c>
      <c r="P153" s="3"/>
    </row>
    <row r="154" spans="1:16" ht="45" outlineLevel="1">
      <c r="A154" s="4">
        <f t="shared" si="17"/>
        <v>108</v>
      </c>
      <c r="B154" s="9" t="s">
        <v>187</v>
      </c>
      <c r="C154" s="4" t="s">
        <v>188</v>
      </c>
      <c r="D154" s="22">
        <v>4885</v>
      </c>
      <c r="E154" s="59">
        <f t="shared" si="11"/>
        <v>4885</v>
      </c>
      <c r="F154" s="22"/>
      <c r="G154" s="22"/>
      <c r="H154" s="22"/>
      <c r="I154" s="22"/>
      <c r="J154" s="22"/>
      <c r="K154" s="22">
        <v>4885</v>
      </c>
      <c r="L154" s="22"/>
      <c r="M154" s="22"/>
      <c r="N154" s="22"/>
      <c r="O154" s="22">
        <f>K154</f>
        <v>4885</v>
      </c>
      <c r="P154" s="3"/>
    </row>
    <row r="155" spans="1:16" ht="45" outlineLevel="1">
      <c r="A155" s="4">
        <f t="shared" si="17"/>
        <v>109</v>
      </c>
      <c r="B155" s="9" t="s">
        <v>189</v>
      </c>
      <c r="C155" s="4" t="s">
        <v>190</v>
      </c>
      <c r="D155" s="22">
        <v>1720</v>
      </c>
      <c r="E155" s="59">
        <f t="shared" si="11"/>
        <v>1720</v>
      </c>
      <c r="F155" s="22"/>
      <c r="G155" s="22"/>
      <c r="H155" s="22"/>
      <c r="I155" s="22"/>
      <c r="J155" s="22"/>
      <c r="K155" s="22">
        <v>1720</v>
      </c>
      <c r="L155" s="22"/>
      <c r="M155" s="22"/>
      <c r="N155" s="22"/>
      <c r="O155" s="22">
        <f>K155</f>
        <v>1720</v>
      </c>
      <c r="P155" s="3"/>
    </row>
    <row r="156" spans="1:16" ht="24" customHeight="1">
      <c r="A156" s="15" t="s">
        <v>35</v>
      </c>
      <c r="B156" s="17" t="s">
        <v>171</v>
      </c>
      <c r="C156" s="15"/>
      <c r="D156" s="34">
        <f>SUM(D158:D316)</f>
        <v>174502</v>
      </c>
      <c r="E156" s="57">
        <f>SUM(E158:E316)</f>
        <v>174502</v>
      </c>
      <c r="F156" s="34">
        <f>SUM(F158:F316)</f>
        <v>7700</v>
      </c>
      <c r="G156" s="34">
        <f>SUM(G158:G316)</f>
        <v>2700</v>
      </c>
      <c r="H156" s="34">
        <f>SUM(H158:H316)</f>
        <v>6873</v>
      </c>
      <c r="I156" s="34">
        <f>SUM(I158:I316)</f>
        <v>7320</v>
      </c>
      <c r="J156" s="34">
        <f>SUM(J158:J316)</f>
        <v>12100</v>
      </c>
      <c r="K156" s="34">
        <f>SUM(K158:K316)</f>
        <v>10923</v>
      </c>
      <c r="L156" s="34">
        <f>SUM(L158:L316)</f>
        <v>9400</v>
      </c>
      <c r="M156" s="34">
        <f>SUM(M158:M316)</f>
        <v>4300</v>
      </c>
      <c r="N156" s="34">
        <f>SUM(N158:N316)</f>
        <v>87840</v>
      </c>
      <c r="O156" s="34">
        <f>SUM(O158:O316)</f>
        <v>174502</v>
      </c>
      <c r="P156" s="15"/>
    </row>
    <row r="157" spans="1:16" ht="15" outlineLevel="1">
      <c r="A157" s="4"/>
      <c r="B157" s="8" t="s">
        <v>194</v>
      </c>
      <c r="C157" s="4"/>
      <c r="D157" s="22"/>
      <c r="E157" s="59"/>
      <c r="F157" s="22"/>
      <c r="G157" s="22"/>
      <c r="H157" s="22"/>
      <c r="I157" s="22"/>
      <c r="J157" s="22"/>
      <c r="K157" s="22"/>
      <c r="L157" s="22"/>
      <c r="M157" s="22"/>
      <c r="N157" s="22"/>
      <c r="O157" s="22"/>
      <c r="P157" s="3"/>
    </row>
    <row r="158" spans="1:16" ht="45" outlineLevel="2">
      <c r="A158" s="4"/>
      <c r="B158" s="9" t="s">
        <v>195</v>
      </c>
      <c r="C158" s="4"/>
      <c r="D158" s="22">
        <f>E158</f>
        <v>391.8</v>
      </c>
      <c r="E158" s="59">
        <f>O158</f>
        <v>391.8</v>
      </c>
      <c r="F158" s="22"/>
      <c r="G158" s="22"/>
      <c r="H158" s="22"/>
      <c r="I158" s="22"/>
      <c r="J158" s="22"/>
      <c r="K158" s="22"/>
      <c r="L158" s="22"/>
      <c r="M158" s="22"/>
      <c r="N158" s="22">
        <v>391.8</v>
      </c>
      <c r="O158" s="22">
        <f>N158</f>
        <v>391.8</v>
      </c>
      <c r="P158" s="3"/>
    </row>
    <row r="159" spans="1:16" ht="45" outlineLevel="2">
      <c r="A159" s="4"/>
      <c r="B159" s="9" t="s">
        <v>196</v>
      </c>
      <c r="C159" s="4"/>
      <c r="D159" s="22">
        <f aca="true" t="shared" si="18" ref="D159:D219">E159</f>
        <v>1615.7</v>
      </c>
      <c r="E159" s="59">
        <f aca="true" t="shared" si="19" ref="E159:E178">O159</f>
        <v>1615.7</v>
      </c>
      <c r="F159" s="22"/>
      <c r="G159" s="22"/>
      <c r="H159" s="22"/>
      <c r="I159" s="22"/>
      <c r="J159" s="22"/>
      <c r="K159" s="22"/>
      <c r="L159" s="22"/>
      <c r="M159" s="22"/>
      <c r="N159" s="22">
        <v>1615.7</v>
      </c>
      <c r="O159" s="22">
        <f aca="true" t="shared" si="20" ref="O159:O178">N159</f>
        <v>1615.7</v>
      </c>
      <c r="P159" s="3"/>
    </row>
    <row r="160" spans="1:16" ht="45" outlineLevel="2">
      <c r="A160" s="4"/>
      <c r="B160" s="9" t="s">
        <v>197</v>
      </c>
      <c r="C160" s="4"/>
      <c r="D160" s="22">
        <f t="shared" si="18"/>
        <v>676.7</v>
      </c>
      <c r="E160" s="59">
        <f t="shared" si="19"/>
        <v>676.7</v>
      </c>
      <c r="F160" s="22"/>
      <c r="G160" s="22"/>
      <c r="H160" s="22"/>
      <c r="I160" s="22"/>
      <c r="J160" s="22"/>
      <c r="K160" s="22"/>
      <c r="L160" s="22"/>
      <c r="M160" s="22"/>
      <c r="N160" s="22">
        <v>676.7</v>
      </c>
      <c r="O160" s="22">
        <f t="shared" si="20"/>
        <v>676.7</v>
      </c>
      <c r="P160" s="3"/>
    </row>
    <row r="161" spans="1:16" ht="60" outlineLevel="2">
      <c r="A161" s="4"/>
      <c r="B161" s="9" t="s">
        <v>198</v>
      </c>
      <c r="C161" s="4"/>
      <c r="D161" s="22">
        <f t="shared" si="18"/>
        <v>1579.9</v>
      </c>
      <c r="E161" s="59">
        <f t="shared" si="19"/>
        <v>1579.9</v>
      </c>
      <c r="F161" s="22"/>
      <c r="G161" s="22"/>
      <c r="H161" s="22"/>
      <c r="I161" s="22"/>
      <c r="J161" s="22"/>
      <c r="K161" s="22"/>
      <c r="L161" s="22"/>
      <c r="M161" s="22"/>
      <c r="N161" s="22">
        <v>1579.9</v>
      </c>
      <c r="O161" s="22">
        <f t="shared" si="20"/>
        <v>1579.9</v>
      </c>
      <c r="P161" s="3"/>
    </row>
    <row r="162" spans="1:16" ht="45" outlineLevel="2">
      <c r="A162" s="4"/>
      <c r="B162" s="9" t="s">
        <v>199</v>
      </c>
      <c r="C162" s="4"/>
      <c r="D162" s="22">
        <f t="shared" si="18"/>
        <v>410.7</v>
      </c>
      <c r="E162" s="59">
        <f t="shared" si="19"/>
        <v>410.7</v>
      </c>
      <c r="F162" s="22"/>
      <c r="G162" s="22"/>
      <c r="H162" s="22"/>
      <c r="I162" s="22"/>
      <c r="J162" s="22"/>
      <c r="K162" s="22"/>
      <c r="L162" s="22"/>
      <c r="M162" s="22"/>
      <c r="N162" s="22">
        <v>410.7</v>
      </c>
      <c r="O162" s="22">
        <f t="shared" si="20"/>
        <v>410.7</v>
      </c>
      <c r="P162" s="3"/>
    </row>
    <row r="163" spans="1:16" ht="45" outlineLevel="2">
      <c r="A163" s="4"/>
      <c r="B163" s="9" t="s">
        <v>200</v>
      </c>
      <c r="C163" s="4"/>
      <c r="D163" s="22">
        <f t="shared" si="18"/>
        <v>395</v>
      </c>
      <c r="E163" s="59">
        <f t="shared" si="19"/>
        <v>395</v>
      </c>
      <c r="F163" s="22"/>
      <c r="G163" s="22"/>
      <c r="H163" s="22"/>
      <c r="I163" s="22"/>
      <c r="J163" s="22"/>
      <c r="K163" s="22"/>
      <c r="L163" s="22"/>
      <c r="M163" s="22"/>
      <c r="N163" s="22">
        <v>395</v>
      </c>
      <c r="O163" s="22">
        <f t="shared" si="20"/>
        <v>395</v>
      </c>
      <c r="P163" s="3"/>
    </row>
    <row r="164" spans="1:16" ht="60" outlineLevel="2">
      <c r="A164" s="4"/>
      <c r="B164" s="9" t="s">
        <v>201</v>
      </c>
      <c r="C164" s="4"/>
      <c r="D164" s="22">
        <f t="shared" si="18"/>
        <v>426.7</v>
      </c>
      <c r="E164" s="59">
        <f t="shared" si="19"/>
        <v>426.7</v>
      </c>
      <c r="F164" s="22"/>
      <c r="G164" s="22"/>
      <c r="H164" s="22"/>
      <c r="I164" s="22"/>
      <c r="J164" s="22"/>
      <c r="K164" s="22"/>
      <c r="L164" s="22"/>
      <c r="M164" s="22"/>
      <c r="N164" s="22">
        <v>426.7</v>
      </c>
      <c r="O164" s="22">
        <f t="shared" si="20"/>
        <v>426.7</v>
      </c>
      <c r="P164" s="3"/>
    </row>
    <row r="165" spans="1:16" ht="60" outlineLevel="2">
      <c r="A165" s="4"/>
      <c r="B165" s="9" t="s">
        <v>202</v>
      </c>
      <c r="C165" s="4"/>
      <c r="D165" s="22">
        <f t="shared" si="18"/>
        <v>579.5</v>
      </c>
      <c r="E165" s="59">
        <f t="shared" si="19"/>
        <v>579.5</v>
      </c>
      <c r="F165" s="22"/>
      <c r="G165" s="22"/>
      <c r="H165" s="22"/>
      <c r="I165" s="22"/>
      <c r="J165" s="22"/>
      <c r="K165" s="22"/>
      <c r="L165" s="22"/>
      <c r="M165" s="22"/>
      <c r="N165" s="22">
        <v>579.5</v>
      </c>
      <c r="O165" s="22">
        <f t="shared" si="20"/>
        <v>579.5</v>
      </c>
      <c r="P165" s="3"/>
    </row>
    <row r="166" spans="1:16" ht="45" outlineLevel="2">
      <c r="A166" s="4"/>
      <c r="B166" s="9" t="s">
        <v>203</v>
      </c>
      <c r="C166" s="4"/>
      <c r="D166" s="22">
        <f t="shared" si="18"/>
        <v>197.8</v>
      </c>
      <c r="E166" s="59">
        <f t="shared" si="19"/>
        <v>197.8</v>
      </c>
      <c r="F166" s="22"/>
      <c r="G166" s="22"/>
      <c r="H166" s="22"/>
      <c r="I166" s="22"/>
      <c r="J166" s="22"/>
      <c r="K166" s="22"/>
      <c r="L166" s="22"/>
      <c r="M166" s="22"/>
      <c r="N166" s="22">
        <v>197.8</v>
      </c>
      <c r="O166" s="22">
        <f t="shared" si="20"/>
        <v>197.8</v>
      </c>
      <c r="P166" s="3"/>
    </row>
    <row r="167" spans="1:16" ht="75" outlineLevel="2">
      <c r="A167" s="4"/>
      <c r="B167" s="9" t="s">
        <v>204</v>
      </c>
      <c r="C167" s="4"/>
      <c r="D167" s="22">
        <f t="shared" si="18"/>
        <v>1138</v>
      </c>
      <c r="E167" s="59">
        <f t="shared" si="19"/>
        <v>1138</v>
      </c>
      <c r="F167" s="22"/>
      <c r="G167" s="22"/>
      <c r="H167" s="22"/>
      <c r="I167" s="22"/>
      <c r="J167" s="22"/>
      <c r="K167" s="22"/>
      <c r="L167" s="22"/>
      <c r="M167" s="22"/>
      <c r="N167" s="22">
        <v>1138</v>
      </c>
      <c r="O167" s="22">
        <f t="shared" si="20"/>
        <v>1138</v>
      </c>
      <c r="P167" s="3"/>
    </row>
    <row r="168" spans="1:16" ht="75" outlineLevel="2">
      <c r="A168" s="4"/>
      <c r="B168" s="9" t="s">
        <v>205</v>
      </c>
      <c r="C168" s="4"/>
      <c r="D168" s="22">
        <f t="shared" si="18"/>
        <v>1142.5</v>
      </c>
      <c r="E168" s="59">
        <f t="shared" si="19"/>
        <v>1142.5</v>
      </c>
      <c r="F168" s="22"/>
      <c r="G168" s="22"/>
      <c r="H168" s="22"/>
      <c r="I168" s="22"/>
      <c r="J168" s="22"/>
      <c r="K168" s="22"/>
      <c r="L168" s="22"/>
      <c r="M168" s="22"/>
      <c r="N168" s="22">
        <v>1142.5</v>
      </c>
      <c r="O168" s="22">
        <f t="shared" si="20"/>
        <v>1142.5</v>
      </c>
      <c r="P168" s="3"/>
    </row>
    <row r="169" spans="1:16" ht="45" outlineLevel="2">
      <c r="A169" s="4"/>
      <c r="B169" s="9" t="s">
        <v>206</v>
      </c>
      <c r="C169" s="4"/>
      <c r="D169" s="22">
        <f t="shared" si="18"/>
        <v>2485.2</v>
      </c>
      <c r="E169" s="59">
        <f t="shared" si="19"/>
        <v>2485.2</v>
      </c>
      <c r="F169" s="22"/>
      <c r="G169" s="22"/>
      <c r="H169" s="22"/>
      <c r="I169" s="22"/>
      <c r="J169" s="22"/>
      <c r="K169" s="22"/>
      <c r="L169" s="22"/>
      <c r="M169" s="22"/>
      <c r="N169" s="22">
        <v>2485.2</v>
      </c>
      <c r="O169" s="22">
        <f t="shared" si="20"/>
        <v>2485.2</v>
      </c>
      <c r="P169" s="3"/>
    </row>
    <row r="170" spans="1:16" ht="45" outlineLevel="2">
      <c r="A170" s="4"/>
      <c r="B170" s="9" t="s">
        <v>207</v>
      </c>
      <c r="C170" s="4"/>
      <c r="D170" s="22">
        <f t="shared" si="18"/>
        <v>4245.5</v>
      </c>
      <c r="E170" s="59">
        <f t="shared" si="19"/>
        <v>4245.5</v>
      </c>
      <c r="F170" s="22"/>
      <c r="G170" s="22"/>
      <c r="H170" s="22"/>
      <c r="I170" s="22"/>
      <c r="J170" s="22"/>
      <c r="K170" s="22"/>
      <c r="L170" s="22"/>
      <c r="M170" s="22"/>
      <c r="N170" s="22">
        <v>4245.5</v>
      </c>
      <c r="O170" s="22">
        <f t="shared" si="20"/>
        <v>4245.5</v>
      </c>
      <c r="P170" s="3"/>
    </row>
    <row r="171" spans="1:16" ht="45" outlineLevel="2">
      <c r="A171" s="4"/>
      <c r="B171" s="9" t="s">
        <v>208</v>
      </c>
      <c r="C171" s="4"/>
      <c r="D171" s="22">
        <f t="shared" si="18"/>
        <v>2427.9</v>
      </c>
      <c r="E171" s="59">
        <f t="shared" si="19"/>
        <v>2427.9</v>
      </c>
      <c r="F171" s="22"/>
      <c r="G171" s="22"/>
      <c r="H171" s="22"/>
      <c r="I171" s="22"/>
      <c r="J171" s="22"/>
      <c r="K171" s="22"/>
      <c r="L171" s="22"/>
      <c r="M171" s="22"/>
      <c r="N171" s="22">
        <v>2427.9</v>
      </c>
      <c r="O171" s="22">
        <f t="shared" si="20"/>
        <v>2427.9</v>
      </c>
      <c r="P171" s="3"/>
    </row>
    <row r="172" spans="1:16" ht="45" outlineLevel="2">
      <c r="A172" s="4"/>
      <c r="B172" s="9" t="s">
        <v>209</v>
      </c>
      <c r="C172" s="4"/>
      <c r="D172" s="22">
        <f t="shared" si="18"/>
        <v>6573</v>
      </c>
      <c r="E172" s="59">
        <f t="shared" si="19"/>
        <v>6573</v>
      </c>
      <c r="F172" s="22"/>
      <c r="G172" s="22"/>
      <c r="H172" s="22"/>
      <c r="I172" s="22"/>
      <c r="J172" s="22"/>
      <c r="K172" s="22"/>
      <c r="L172" s="22"/>
      <c r="M172" s="22"/>
      <c r="N172" s="22">
        <v>6573</v>
      </c>
      <c r="O172" s="22">
        <f t="shared" si="20"/>
        <v>6573</v>
      </c>
      <c r="P172" s="3"/>
    </row>
    <row r="173" spans="1:16" ht="45" outlineLevel="2">
      <c r="A173" s="4"/>
      <c r="B173" s="9" t="s">
        <v>210</v>
      </c>
      <c r="C173" s="4"/>
      <c r="D173" s="22">
        <f t="shared" si="18"/>
        <v>552.8</v>
      </c>
      <c r="E173" s="59">
        <f t="shared" si="19"/>
        <v>552.8</v>
      </c>
      <c r="F173" s="22"/>
      <c r="G173" s="22"/>
      <c r="H173" s="22"/>
      <c r="I173" s="22"/>
      <c r="J173" s="22"/>
      <c r="K173" s="22"/>
      <c r="L173" s="22"/>
      <c r="M173" s="22"/>
      <c r="N173" s="22">
        <v>552.8</v>
      </c>
      <c r="O173" s="22">
        <f t="shared" si="20"/>
        <v>552.8</v>
      </c>
      <c r="P173" s="3"/>
    </row>
    <row r="174" spans="1:16" ht="60" outlineLevel="2">
      <c r="A174" s="4"/>
      <c r="B174" s="9" t="s">
        <v>211</v>
      </c>
      <c r="C174" s="4"/>
      <c r="D174" s="22">
        <f t="shared" si="18"/>
        <v>199.5</v>
      </c>
      <c r="E174" s="59">
        <f t="shared" si="19"/>
        <v>199.5</v>
      </c>
      <c r="F174" s="22"/>
      <c r="G174" s="22"/>
      <c r="H174" s="22"/>
      <c r="I174" s="22"/>
      <c r="J174" s="22"/>
      <c r="K174" s="22"/>
      <c r="L174" s="22"/>
      <c r="M174" s="22"/>
      <c r="N174" s="22">
        <v>199.5</v>
      </c>
      <c r="O174" s="22">
        <f t="shared" si="20"/>
        <v>199.5</v>
      </c>
      <c r="P174" s="3"/>
    </row>
    <row r="175" spans="1:16" ht="45" outlineLevel="2">
      <c r="A175" s="4"/>
      <c r="B175" s="9" t="s">
        <v>212</v>
      </c>
      <c r="C175" s="4"/>
      <c r="D175" s="22">
        <f t="shared" si="18"/>
        <v>467.2</v>
      </c>
      <c r="E175" s="59">
        <f t="shared" si="19"/>
        <v>467.2</v>
      </c>
      <c r="F175" s="22"/>
      <c r="G175" s="22"/>
      <c r="H175" s="22"/>
      <c r="I175" s="22"/>
      <c r="J175" s="22"/>
      <c r="K175" s="22"/>
      <c r="L175" s="22"/>
      <c r="M175" s="22"/>
      <c r="N175" s="22">
        <v>467.2</v>
      </c>
      <c r="O175" s="22">
        <f t="shared" si="20"/>
        <v>467.2</v>
      </c>
      <c r="P175" s="3"/>
    </row>
    <row r="176" spans="1:16" ht="45" outlineLevel="2">
      <c r="A176" s="4"/>
      <c r="B176" s="9" t="s">
        <v>213</v>
      </c>
      <c r="C176" s="4"/>
      <c r="D176" s="22">
        <f t="shared" si="18"/>
        <v>1131.4</v>
      </c>
      <c r="E176" s="59">
        <f t="shared" si="19"/>
        <v>1131.4</v>
      </c>
      <c r="F176" s="22"/>
      <c r="G176" s="22"/>
      <c r="H176" s="22"/>
      <c r="I176" s="22"/>
      <c r="J176" s="22"/>
      <c r="K176" s="22"/>
      <c r="L176" s="22"/>
      <c r="M176" s="22"/>
      <c r="N176" s="22">
        <v>1131.4</v>
      </c>
      <c r="O176" s="22">
        <f t="shared" si="20"/>
        <v>1131.4</v>
      </c>
      <c r="P176" s="3"/>
    </row>
    <row r="177" spans="1:16" ht="30" outlineLevel="2">
      <c r="A177" s="4"/>
      <c r="B177" s="9" t="s">
        <v>214</v>
      </c>
      <c r="C177" s="4"/>
      <c r="D177" s="22">
        <f t="shared" si="18"/>
        <v>1792</v>
      </c>
      <c r="E177" s="59">
        <f t="shared" si="19"/>
        <v>1792</v>
      </c>
      <c r="F177" s="22"/>
      <c r="G177" s="22"/>
      <c r="H177" s="22"/>
      <c r="I177" s="22"/>
      <c r="J177" s="22"/>
      <c r="K177" s="22"/>
      <c r="L177" s="22"/>
      <c r="M177" s="22"/>
      <c r="N177" s="22">
        <v>1792</v>
      </c>
      <c r="O177" s="22">
        <f t="shared" si="20"/>
        <v>1792</v>
      </c>
      <c r="P177" s="3"/>
    </row>
    <row r="178" spans="1:16" ht="45" outlineLevel="2">
      <c r="A178" s="4"/>
      <c r="B178" s="9" t="s">
        <v>215</v>
      </c>
      <c r="C178" s="4"/>
      <c r="D178" s="22">
        <f t="shared" si="18"/>
        <v>2351.8</v>
      </c>
      <c r="E178" s="59">
        <f t="shared" si="19"/>
        <v>2351.8</v>
      </c>
      <c r="F178" s="22"/>
      <c r="G178" s="22"/>
      <c r="H178" s="22"/>
      <c r="I178" s="22"/>
      <c r="J178" s="22"/>
      <c r="K178" s="22"/>
      <c r="L178" s="22"/>
      <c r="M178" s="22"/>
      <c r="N178" s="22">
        <v>2351.8</v>
      </c>
      <c r="O178" s="22">
        <f t="shared" si="20"/>
        <v>2351.8</v>
      </c>
      <c r="P178" s="3"/>
    </row>
    <row r="179" spans="1:16" s="6" customFormat="1" ht="14.25" outlineLevel="2">
      <c r="A179" s="37"/>
      <c r="B179" s="8" t="s">
        <v>216</v>
      </c>
      <c r="C179" s="37"/>
      <c r="D179" s="24"/>
      <c r="E179" s="58"/>
      <c r="F179" s="24"/>
      <c r="G179" s="24"/>
      <c r="H179" s="24"/>
      <c r="I179" s="24"/>
      <c r="J179" s="24"/>
      <c r="K179" s="24"/>
      <c r="L179" s="24"/>
      <c r="M179" s="24"/>
      <c r="N179" s="24"/>
      <c r="O179" s="24"/>
      <c r="P179" s="5"/>
    </row>
    <row r="180" spans="1:16" ht="45" outlineLevel="2">
      <c r="A180" s="4"/>
      <c r="B180" s="9" t="s">
        <v>217</v>
      </c>
      <c r="C180" s="4"/>
      <c r="D180" s="22">
        <f t="shared" si="18"/>
        <v>1028.1000000000004</v>
      </c>
      <c r="E180" s="59">
        <f>O180</f>
        <v>1028.1000000000004</v>
      </c>
      <c r="F180" s="22"/>
      <c r="G180" s="22"/>
      <c r="H180" s="22"/>
      <c r="I180" s="22"/>
      <c r="J180" s="22"/>
      <c r="K180" s="22"/>
      <c r="L180" s="22"/>
      <c r="M180" s="22"/>
      <c r="N180" s="22">
        <v>1028.1000000000004</v>
      </c>
      <c r="O180" s="22">
        <f>N180</f>
        <v>1028.1000000000004</v>
      </c>
      <c r="P180" s="3"/>
    </row>
    <row r="181" spans="1:16" ht="30" outlineLevel="2">
      <c r="A181" s="4"/>
      <c r="B181" s="9" t="s">
        <v>218</v>
      </c>
      <c r="C181" s="4"/>
      <c r="D181" s="22">
        <f t="shared" si="18"/>
        <v>2832.3999999999996</v>
      </c>
      <c r="E181" s="59">
        <f aca="true" t="shared" si="21" ref="E181:E221">O181</f>
        <v>2832.3999999999996</v>
      </c>
      <c r="F181" s="22"/>
      <c r="G181" s="22"/>
      <c r="H181" s="22"/>
      <c r="I181" s="22"/>
      <c r="J181" s="22"/>
      <c r="K181" s="22"/>
      <c r="L181" s="22"/>
      <c r="M181" s="22"/>
      <c r="N181" s="22">
        <v>2832.3999999999996</v>
      </c>
      <c r="O181" s="22">
        <f aca="true" t="shared" si="22" ref="O181:O198">N181</f>
        <v>2832.3999999999996</v>
      </c>
      <c r="P181" s="3"/>
    </row>
    <row r="182" spans="1:16" ht="60" outlineLevel="2">
      <c r="A182" s="4"/>
      <c r="B182" s="9" t="s">
        <v>219</v>
      </c>
      <c r="C182" s="4"/>
      <c r="D182" s="22">
        <f t="shared" si="18"/>
        <v>1230.8</v>
      </c>
      <c r="E182" s="59">
        <f t="shared" si="21"/>
        <v>1230.8</v>
      </c>
      <c r="F182" s="22"/>
      <c r="G182" s="22"/>
      <c r="H182" s="22"/>
      <c r="I182" s="22"/>
      <c r="J182" s="22"/>
      <c r="K182" s="22"/>
      <c r="L182" s="22"/>
      <c r="M182" s="22"/>
      <c r="N182" s="22">
        <v>1230.8</v>
      </c>
      <c r="O182" s="22">
        <f t="shared" si="22"/>
        <v>1230.8</v>
      </c>
      <c r="P182" s="3"/>
    </row>
    <row r="183" spans="1:16" ht="60" outlineLevel="2">
      <c r="A183" s="4"/>
      <c r="B183" s="9" t="s">
        <v>220</v>
      </c>
      <c r="C183" s="4"/>
      <c r="D183" s="22">
        <f t="shared" si="18"/>
        <v>334.9</v>
      </c>
      <c r="E183" s="59">
        <f t="shared" si="21"/>
        <v>334.9</v>
      </c>
      <c r="F183" s="22"/>
      <c r="G183" s="22"/>
      <c r="H183" s="22"/>
      <c r="I183" s="22"/>
      <c r="J183" s="22"/>
      <c r="K183" s="22"/>
      <c r="L183" s="22"/>
      <c r="M183" s="22"/>
      <c r="N183" s="22">
        <v>334.9</v>
      </c>
      <c r="O183" s="22">
        <f t="shared" si="22"/>
        <v>334.9</v>
      </c>
      <c r="P183" s="3"/>
    </row>
    <row r="184" spans="1:16" ht="45" outlineLevel="2">
      <c r="A184" s="4"/>
      <c r="B184" s="9" t="s">
        <v>221</v>
      </c>
      <c r="C184" s="4"/>
      <c r="D184" s="22">
        <f t="shared" si="18"/>
        <v>161.3</v>
      </c>
      <c r="E184" s="59">
        <f t="shared" si="21"/>
        <v>161.3</v>
      </c>
      <c r="F184" s="22"/>
      <c r="G184" s="22"/>
      <c r="H184" s="22"/>
      <c r="I184" s="22"/>
      <c r="J184" s="22"/>
      <c r="K184" s="22"/>
      <c r="L184" s="22"/>
      <c r="M184" s="22"/>
      <c r="N184" s="22">
        <v>161.3</v>
      </c>
      <c r="O184" s="22">
        <f t="shared" si="22"/>
        <v>161.3</v>
      </c>
      <c r="P184" s="3"/>
    </row>
    <row r="185" spans="1:16" ht="45" outlineLevel="2">
      <c r="A185" s="4"/>
      <c r="B185" s="9" t="s">
        <v>222</v>
      </c>
      <c r="C185" s="4"/>
      <c r="D185" s="22">
        <f t="shared" si="18"/>
        <v>195.5</v>
      </c>
      <c r="E185" s="59">
        <f t="shared" si="21"/>
        <v>195.5</v>
      </c>
      <c r="F185" s="22"/>
      <c r="G185" s="22"/>
      <c r="H185" s="22"/>
      <c r="I185" s="22"/>
      <c r="J185" s="22"/>
      <c r="K185" s="22"/>
      <c r="L185" s="22"/>
      <c r="M185" s="22"/>
      <c r="N185" s="22">
        <v>195.5</v>
      </c>
      <c r="O185" s="22">
        <f t="shared" si="22"/>
        <v>195.5</v>
      </c>
      <c r="P185" s="3"/>
    </row>
    <row r="186" spans="1:16" ht="45" outlineLevel="2">
      <c r="A186" s="4"/>
      <c r="B186" s="9" t="s">
        <v>223</v>
      </c>
      <c r="C186" s="4"/>
      <c r="D186" s="22">
        <f t="shared" si="18"/>
        <v>1194.9</v>
      </c>
      <c r="E186" s="59">
        <f t="shared" si="21"/>
        <v>1194.9</v>
      </c>
      <c r="F186" s="22"/>
      <c r="G186" s="22"/>
      <c r="H186" s="22"/>
      <c r="I186" s="22"/>
      <c r="J186" s="22"/>
      <c r="K186" s="22"/>
      <c r="L186" s="22"/>
      <c r="M186" s="22"/>
      <c r="N186" s="22">
        <v>1194.9</v>
      </c>
      <c r="O186" s="22">
        <f t="shared" si="22"/>
        <v>1194.9</v>
      </c>
      <c r="P186" s="3"/>
    </row>
    <row r="187" spans="1:16" ht="45" outlineLevel="2">
      <c r="A187" s="4"/>
      <c r="B187" s="9" t="s">
        <v>224</v>
      </c>
      <c r="C187" s="4"/>
      <c r="D187" s="22">
        <f t="shared" si="18"/>
        <v>228.6</v>
      </c>
      <c r="E187" s="59">
        <f t="shared" si="21"/>
        <v>228.6</v>
      </c>
      <c r="F187" s="22"/>
      <c r="G187" s="22"/>
      <c r="H187" s="22"/>
      <c r="I187" s="22"/>
      <c r="J187" s="22"/>
      <c r="K187" s="22"/>
      <c r="L187" s="22"/>
      <c r="M187" s="22"/>
      <c r="N187" s="22">
        <v>228.6</v>
      </c>
      <c r="O187" s="22">
        <f t="shared" si="22"/>
        <v>228.6</v>
      </c>
      <c r="P187" s="3"/>
    </row>
    <row r="188" spans="1:16" ht="60" outlineLevel="2">
      <c r="A188" s="4"/>
      <c r="B188" s="9" t="s">
        <v>225</v>
      </c>
      <c r="C188" s="4"/>
      <c r="D188" s="22">
        <f t="shared" si="18"/>
        <v>548.5</v>
      </c>
      <c r="E188" s="59">
        <f t="shared" si="21"/>
        <v>548.5</v>
      </c>
      <c r="F188" s="22"/>
      <c r="G188" s="22"/>
      <c r="H188" s="22"/>
      <c r="I188" s="22"/>
      <c r="J188" s="22"/>
      <c r="K188" s="22"/>
      <c r="L188" s="22"/>
      <c r="M188" s="22"/>
      <c r="N188" s="22">
        <v>548.5</v>
      </c>
      <c r="O188" s="22">
        <f t="shared" si="22"/>
        <v>548.5</v>
      </c>
      <c r="P188" s="3"/>
    </row>
    <row r="189" spans="1:16" ht="30" outlineLevel="2">
      <c r="A189" s="4"/>
      <c r="B189" s="9" t="s">
        <v>226</v>
      </c>
      <c r="C189" s="4"/>
      <c r="D189" s="22">
        <f t="shared" si="18"/>
        <v>20351.3</v>
      </c>
      <c r="E189" s="59">
        <f t="shared" si="21"/>
        <v>20351.3</v>
      </c>
      <c r="F189" s="22"/>
      <c r="G189" s="22"/>
      <c r="H189" s="22"/>
      <c r="I189" s="22"/>
      <c r="J189" s="22"/>
      <c r="K189" s="22"/>
      <c r="L189" s="22"/>
      <c r="M189" s="22"/>
      <c r="N189" s="22">
        <v>20351.3</v>
      </c>
      <c r="O189" s="22">
        <f t="shared" si="22"/>
        <v>20351.3</v>
      </c>
      <c r="P189" s="3"/>
    </row>
    <row r="190" spans="1:16" ht="30" outlineLevel="2">
      <c r="A190" s="4"/>
      <c r="B190" s="9" t="s">
        <v>227</v>
      </c>
      <c r="C190" s="4"/>
      <c r="D190" s="22">
        <f t="shared" si="18"/>
        <v>2444</v>
      </c>
      <c r="E190" s="59">
        <f t="shared" si="21"/>
        <v>2444</v>
      </c>
      <c r="F190" s="22"/>
      <c r="G190" s="22"/>
      <c r="H190" s="22"/>
      <c r="I190" s="22"/>
      <c r="J190" s="22"/>
      <c r="K190" s="22"/>
      <c r="L190" s="22"/>
      <c r="M190" s="22"/>
      <c r="N190" s="22">
        <v>2444</v>
      </c>
      <c r="O190" s="22">
        <f t="shared" si="22"/>
        <v>2444</v>
      </c>
      <c r="P190" s="3"/>
    </row>
    <row r="191" spans="1:16" ht="45" outlineLevel="2">
      <c r="A191" s="4"/>
      <c r="B191" s="9" t="s">
        <v>228</v>
      </c>
      <c r="C191" s="4"/>
      <c r="D191" s="22">
        <f t="shared" si="18"/>
        <v>19</v>
      </c>
      <c r="E191" s="59">
        <f t="shared" si="21"/>
        <v>19</v>
      </c>
      <c r="F191" s="22"/>
      <c r="G191" s="22"/>
      <c r="H191" s="22"/>
      <c r="I191" s="22"/>
      <c r="J191" s="22"/>
      <c r="K191" s="22"/>
      <c r="L191" s="22"/>
      <c r="M191" s="22"/>
      <c r="N191" s="22">
        <v>19</v>
      </c>
      <c r="O191" s="22">
        <f t="shared" si="22"/>
        <v>19</v>
      </c>
      <c r="P191" s="3"/>
    </row>
    <row r="192" spans="1:16" ht="30" outlineLevel="2">
      <c r="A192" s="4"/>
      <c r="B192" s="9" t="s">
        <v>229</v>
      </c>
      <c r="C192" s="4"/>
      <c r="D192" s="22">
        <f t="shared" si="18"/>
        <v>385.9</v>
      </c>
      <c r="E192" s="59">
        <f t="shared" si="21"/>
        <v>385.9</v>
      </c>
      <c r="F192" s="22"/>
      <c r="G192" s="22"/>
      <c r="H192" s="22"/>
      <c r="I192" s="22"/>
      <c r="J192" s="22"/>
      <c r="K192" s="22"/>
      <c r="L192" s="22"/>
      <c r="M192" s="22"/>
      <c r="N192" s="22">
        <v>385.9</v>
      </c>
      <c r="O192" s="22">
        <f t="shared" si="22"/>
        <v>385.9</v>
      </c>
      <c r="P192" s="3"/>
    </row>
    <row r="193" spans="1:16" ht="30" outlineLevel="2">
      <c r="A193" s="4"/>
      <c r="B193" s="9" t="s">
        <v>230</v>
      </c>
      <c r="C193" s="4"/>
      <c r="D193" s="22">
        <f t="shared" si="18"/>
        <v>779.2</v>
      </c>
      <c r="E193" s="59">
        <f t="shared" si="21"/>
        <v>779.2</v>
      </c>
      <c r="F193" s="22"/>
      <c r="G193" s="22"/>
      <c r="H193" s="22"/>
      <c r="I193" s="22"/>
      <c r="J193" s="22"/>
      <c r="K193" s="22"/>
      <c r="L193" s="22"/>
      <c r="M193" s="22"/>
      <c r="N193" s="22">
        <v>779.2</v>
      </c>
      <c r="O193" s="22">
        <f t="shared" si="22"/>
        <v>779.2</v>
      </c>
      <c r="P193" s="3"/>
    </row>
    <row r="194" spans="1:16" ht="30" outlineLevel="2">
      <c r="A194" s="4"/>
      <c r="B194" s="9" t="s">
        <v>231</v>
      </c>
      <c r="C194" s="4"/>
      <c r="D194" s="22">
        <f t="shared" si="18"/>
        <v>1900</v>
      </c>
      <c r="E194" s="59">
        <f t="shared" si="21"/>
        <v>1900</v>
      </c>
      <c r="F194" s="22"/>
      <c r="G194" s="22"/>
      <c r="H194" s="22"/>
      <c r="I194" s="22"/>
      <c r="J194" s="22"/>
      <c r="K194" s="22"/>
      <c r="L194" s="22"/>
      <c r="M194" s="22"/>
      <c r="N194" s="22">
        <v>1900</v>
      </c>
      <c r="O194" s="22">
        <f t="shared" si="22"/>
        <v>1900</v>
      </c>
      <c r="P194" s="3"/>
    </row>
    <row r="195" spans="1:16" ht="30" outlineLevel="2">
      <c r="A195" s="4"/>
      <c r="B195" s="9" t="s">
        <v>232</v>
      </c>
      <c r="C195" s="4"/>
      <c r="D195" s="22">
        <f t="shared" si="18"/>
        <v>5250</v>
      </c>
      <c r="E195" s="59">
        <f t="shared" si="21"/>
        <v>5250</v>
      </c>
      <c r="F195" s="22"/>
      <c r="G195" s="22"/>
      <c r="H195" s="22"/>
      <c r="I195" s="22"/>
      <c r="J195" s="22"/>
      <c r="K195" s="22"/>
      <c r="L195" s="22"/>
      <c r="M195" s="22"/>
      <c r="N195" s="22">
        <v>5250</v>
      </c>
      <c r="O195" s="22">
        <f t="shared" si="22"/>
        <v>5250</v>
      </c>
      <c r="P195" s="3"/>
    </row>
    <row r="196" spans="1:16" ht="30" outlineLevel="2">
      <c r="A196" s="4"/>
      <c r="B196" s="9" t="s">
        <v>233</v>
      </c>
      <c r="C196" s="4"/>
      <c r="D196" s="22">
        <f t="shared" si="18"/>
        <v>875</v>
      </c>
      <c r="E196" s="59">
        <f t="shared" si="21"/>
        <v>875</v>
      </c>
      <c r="F196" s="22"/>
      <c r="G196" s="22"/>
      <c r="H196" s="22"/>
      <c r="I196" s="22"/>
      <c r="J196" s="22"/>
      <c r="K196" s="22"/>
      <c r="L196" s="22"/>
      <c r="M196" s="22"/>
      <c r="N196" s="22">
        <v>875</v>
      </c>
      <c r="O196" s="22">
        <f t="shared" si="22"/>
        <v>875</v>
      </c>
      <c r="P196" s="3"/>
    </row>
    <row r="197" spans="1:16" ht="45" outlineLevel="2">
      <c r="A197" s="4"/>
      <c r="B197" s="9" t="s">
        <v>234</v>
      </c>
      <c r="C197" s="4"/>
      <c r="D197" s="22">
        <f t="shared" si="18"/>
        <v>5250</v>
      </c>
      <c r="E197" s="59">
        <f t="shared" si="21"/>
        <v>5250</v>
      </c>
      <c r="F197" s="22"/>
      <c r="G197" s="22"/>
      <c r="H197" s="22"/>
      <c r="I197" s="22"/>
      <c r="J197" s="22"/>
      <c r="K197" s="22"/>
      <c r="L197" s="22"/>
      <c r="M197" s="22"/>
      <c r="N197" s="22">
        <v>5250</v>
      </c>
      <c r="O197" s="22">
        <f t="shared" si="22"/>
        <v>5250</v>
      </c>
      <c r="P197" s="3"/>
    </row>
    <row r="198" spans="1:16" ht="30" outlineLevel="2">
      <c r="A198" s="4"/>
      <c r="B198" s="9" t="s">
        <v>235</v>
      </c>
      <c r="C198" s="4"/>
      <c r="D198" s="22">
        <f t="shared" si="18"/>
        <v>1050</v>
      </c>
      <c r="E198" s="59">
        <f t="shared" si="21"/>
        <v>1050</v>
      </c>
      <c r="F198" s="22"/>
      <c r="G198" s="22"/>
      <c r="H198" s="22"/>
      <c r="I198" s="22"/>
      <c r="J198" s="22"/>
      <c r="K198" s="22"/>
      <c r="L198" s="22"/>
      <c r="M198" s="22"/>
      <c r="N198" s="22">
        <v>1050</v>
      </c>
      <c r="O198" s="22">
        <f t="shared" si="22"/>
        <v>1050</v>
      </c>
      <c r="P198" s="3"/>
    </row>
    <row r="199" spans="1:16" ht="30" outlineLevel="2">
      <c r="A199" s="4"/>
      <c r="B199" s="9" t="s">
        <v>236</v>
      </c>
      <c r="C199" s="4"/>
      <c r="D199" s="22">
        <f t="shared" si="18"/>
        <v>4200</v>
      </c>
      <c r="E199" s="59">
        <f t="shared" si="21"/>
        <v>4200</v>
      </c>
      <c r="F199" s="22"/>
      <c r="G199" s="22"/>
      <c r="H199" s="22"/>
      <c r="I199" s="22"/>
      <c r="J199" s="22"/>
      <c r="K199" s="22"/>
      <c r="L199" s="22"/>
      <c r="M199" s="22"/>
      <c r="N199" s="22"/>
      <c r="O199" s="22">
        <v>4200</v>
      </c>
      <c r="P199" s="3"/>
    </row>
    <row r="200" spans="1:16" ht="30" outlineLevel="2">
      <c r="A200" s="4"/>
      <c r="B200" s="9" t="s">
        <v>237</v>
      </c>
      <c r="C200" s="4"/>
      <c r="D200" s="22">
        <f t="shared" si="18"/>
        <v>3000</v>
      </c>
      <c r="E200" s="59">
        <f t="shared" si="21"/>
        <v>3000</v>
      </c>
      <c r="F200" s="22"/>
      <c r="G200" s="22"/>
      <c r="H200" s="22"/>
      <c r="I200" s="22"/>
      <c r="J200" s="22"/>
      <c r="K200" s="22"/>
      <c r="L200" s="22"/>
      <c r="M200" s="22"/>
      <c r="N200" s="22"/>
      <c r="O200" s="22">
        <v>3000</v>
      </c>
      <c r="P200" s="3"/>
    </row>
    <row r="201" spans="1:16" ht="30" outlineLevel="2">
      <c r="A201" s="4"/>
      <c r="B201" s="9" t="s">
        <v>238</v>
      </c>
      <c r="C201" s="4"/>
      <c r="D201" s="22">
        <f t="shared" si="18"/>
        <v>3300</v>
      </c>
      <c r="E201" s="59">
        <f t="shared" si="21"/>
        <v>3300</v>
      </c>
      <c r="F201" s="22"/>
      <c r="G201" s="22"/>
      <c r="H201" s="22"/>
      <c r="I201" s="22"/>
      <c r="J201" s="22"/>
      <c r="K201" s="22"/>
      <c r="L201" s="22"/>
      <c r="M201" s="22"/>
      <c r="N201" s="22"/>
      <c r="O201" s="22">
        <v>3300</v>
      </c>
      <c r="P201" s="3"/>
    </row>
    <row r="202" spans="1:16" ht="15" outlineLevel="2">
      <c r="A202" s="4"/>
      <c r="B202" s="9" t="s">
        <v>239</v>
      </c>
      <c r="C202" s="4"/>
      <c r="D202" s="22">
        <f t="shared" si="18"/>
        <v>1200</v>
      </c>
      <c r="E202" s="59">
        <f t="shared" si="21"/>
        <v>1200</v>
      </c>
      <c r="F202" s="22"/>
      <c r="G202" s="22"/>
      <c r="H202" s="22"/>
      <c r="I202" s="22"/>
      <c r="J202" s="22"/>
      <c r="K202" s="22"/>
      <c r="L202" s="22"/>
      <c r="M202" s="22"/>
      <c r="N202" s="22"/>
      <c r="O202" s="22">
        <v>1200</v>
      </c>
      <c r="P202" s="3"/>
    </row>
    <row r="203" spans="1:16" ht="45" outlineLevel="2">
      <c r="A203" s="4"/>
      <c r="B203" s="9" t="s">
        <v>240</v>
      </c>
      <c r="C203" s="4"/>
      <c r="D203" s="22">
        <f t="shared" si="18"/>
        <v>750</v>
      </c>
      <c r="E203" s="59">
        <f t="shared" si="21"/>
        <v>750</v>
      </c>
      <c r="F203" s="22"/>
      <c r="G203" s="22"/>
      <c r="H203" s="22"/>
      <c r="I203" s="22"/>
      <c r="J203" s="22"/>
      <c r="K203" s="22"/>
      <c r="L203" s="22"/>
      <c r="M203" s="22"/>
      <c r="N203" s="22"/>
      <c r="O203" s="22">
        <v>750</v>
      </c>
      <c r="P203" s="3"/>
    </row>
    <row r="204" spans="1:16" ht="30" outlineLevel="2">
      <c r="A204" s="4"/>
      <c r="B204" s="9" t="s">
        <v>241</v>
      </c>
      <c r="C204" s="4"/>
      <c r="D204" s="22">
        <f t="shared" si="18"/>
        <v>90</v>
      </c>
      <c r="E204" s="59">
        <f t="shared" si="21"/>
        <v>90</v>
      </c>
      <c r="F204" s="22"/>
      <c r="G204" s="22"/>
      <c r="H204" s="22"/>
      <c r="I204" s="22"/>
      <c r="J204" s="22"/>
      <c r="K204" s="22"/>
      <c r="L204" s="22"/>
      <c r="M204" s="22"/>
      <c r="N204" s="22"/>
      <c r="O204" s="22">
        <v>90</v>
      </c>
      <c r="P204" s="3"/>
    </row>
    <row r="205" spans="1:16" ht="30" outlineLevel="2">
      <c r="A205" s="4"/>
      <c r="B205" s="9" t="s">
        <v>242</v>
      </c>
      <c r="C205" s="4"/>
      <c r="D205" s="22">
        <f t="shared" si="18"/>
        <v>1200</v>
      </c>
      <c r="E205" s="59">
        <f t="shared" si="21"/>
        <v>1200</v>
      </c>
      <c r="F205" s="22"/>
      <c r="G205" s="22"/>
      <c r="H205" s="22"/>
      <c r="I205" s="22"/>
      <c r="J205" s="22"/>
      <c r="K205" s="22"/>
      <c r="L205" s="22"/>
      <c r="M205" s="22"/>
      <c r="N205" s="22"/>
      <c r="O205" s="22">
        <v>1200</v>
      </c>
      <c r="P205" s="3"/>
    </row>
    <row r="206" spans="1:16" ht="30" outlineLevel="2">
      <c r="A206" s="4"/>
      <c r="B206" s="9" t="s">
        <v>243</v>
      </c>
      <c r="C206" s="4"/>
      <c r="D206" s="22">
        <f t="shared" si="18"/>
        <v>300</v>
      </c>
      <c r="E206" s="59">
        <f t="shared" si="21"/>
        <v>300</v>
      </c>
      <c r="F206" s="22"/>
      <c r="G206" s="22"/>
      <c r="H206" s="22"/>
      <c r="I206" s="22"/>
      <c r="J206" s="22"/>
      <c r="K206" s="22"/>
      <c r="L206" s="22"/>
      <c r="M206" s="22"/>
      <c r="N206" s="22"/>
      <c r="O206" s="22">
        <v>300</v>
      </c>
      <c r="P206" s="3"/>
    </row>
    <row r="207" spans="1:16" ht="30" outlineLevel="2">
      <c r="A207" s="4"/>
      <c r="B207" s="9" t="s">
        <v>244</v>
      </c>
      <c r="C207" s="4"/>
      <c r="D207" s="22">
        <f t="shared" si="18"/>
        <v>450</v>
      </c>
      <c r="E207" s="59">
        <f t="shared" si="21"/>
        <v>450</v>
      </c>
      <c r="F207" s="22"/>
      <c r="G207" s="22"/>
      <c r="H207" s="22"/>
      <c r="I207" s="22"/>
      <c r="J207" s="22"/>
      <c r="K207" s="22"/>
      <c r="L207" s="22"/>
      <c r="M207" s="22"/>
      <c r="N207" s="22"/>
      <c r="O207" s="22">
        <v>450</v>
      </c>
      <c r="P207" s="3"/>
    </row>
    <row r="208" spans="1:16" ht="30" outlineLevel="2">
      <c r="A208" s="4"/>
      <c r="B208" s="9" t="s">
        <v>245</v>
      </c>
      <c r="C208" s="4"/>
      <c r="D208" s="22">
        <f t="shared" si="18"/>
        <v>240</v>
      </c>
      <c r="E208" s="59">
        <f t="shared" si="21"/>
        <v>240</v>
      </c>
      <c r="F208" s="22"/>
      <c r="G208" s="22"/>
      <c r="H208" s="22"/>
      <c r="I208" s="22"/>
      <c r="J208" s="22"/>
      <c r="K208" s="22"/>
      <c r="L208" s="22"/>
      <c r="M208" s="22"/>
      <c r="N208" s="22"/>
      <c r="O208" s="22">
        <v>240</v>
      </c>
      <c r="P208" s="3"/>
    </row>
    <row r="209" spans="1:16" ht="30" outlineLevel="2">
      <c r="A209" s="4"/>
      <c r="B209" s="9" t="s">
        <v>246</v>
      </c>
      <c r="C209" s="4"/>
      <c r="D209" s="22">
        <f t="shared" si="18"/>
        <v>450</v>
      </c>
      <c r="E209" s="59">
        <f t="shared" si="21"/>
        <v>450</v>
      </c>
      <c r="F209" s="22"/>
      <c r="G209" s="22"/>
      <c r="H209" s="22"/>
      <c r="I209" s="22"/>
      <c r="J209" s="22"/>
      <c r="K209" s="22"/>
      <c r="L209" s="22"/>
      <c r="M209" s="22"/>
      <c r="N209" s="22"/>
      <c r="O209" s="22">
        <v>450</v>
      </c>
      <c r="P209" s="3"/>
    </row>
    <row r="210" spans="1:16" ht="30" outlineLevel="2">
      <c r="A210" s="4"/>
      <c r="B210" s="9" t="s">
        <v>247</v>
      </c>
      <c r="C210" s="4"/>
      <c r="D210" s="22">
        <f t="shared" si="18"/>
        <v>300</v>
      </c>
      <c r="E210" s="59">
        <f t="shared" si="21"/>
        <v>300</v>
      </c>
      <c r="F210" s="22"/>
      <c r="G210" s="22"/>
      <c r="H210" s="22"/>
      <c r="I210" s="22"/>
      <c r="J210" s="22"/>
      <c r="K210" s="22"/>
      <c r="L210" s="22"/>
      <c r="M210" s="22"/>
      <c r="N210" s="22"/>
      <c r="O210" s="22">
        <v>300</v>
      </c>
      <c r="P210" s="3"/>
    </row>
    <row r="211" spans="1:16" ht="45" outlineLevel="2">
      <c r="A211" s="4"/>
      <c r="B211" s="9" t="s">
        <v>248</v>
      </c>
      <c r="C211" s="4"/>
      <c r="D211" s="22">
        <f t="shared" si="18"/>
        <v>600</v>
      </c>
      <c r="E211" s="59">
        <f t="shared" si="21"/>
        <v>600</v>
      </c>
      <c r="F211" s="22"/>
      <c r="G211" s="22"/>
      <c r="H211" s="22"/>
      <c r="I211" s="22"/>
      <c r="J211" s="22"/>
      <c r="K211" s="22"/>
      <c r="L211" s="22"/>
      <c r="M211" s="22"/>
      <c r="N211" s="22"/>
      <c r="O211" s="22">
        <v>600</v>
      </c>
      <c r="P211" s="3"/>
    </row>
    <row r="212" spans="1:16" ht="30" outlineLevel="2">
      <c r="A212" s="4"/>
      <c r="B212" s="9" t="s">
        <v>249</v>
      </c>
      <c r="C212" s="4"/>
      <c r="D212" s="22">
        <f t="shared" si="18"/>
        <v>60</v>
      </c>
      <c r="E212" s="59">
        <f t="shared" si="21"/>
        <v>60</v>
      </c>
      <c r="F212" s="22"/>
      <c r="G212" s="22"/>
      <c r="H212" s="22"/>
      <c r="I212" s="22"/>
      <c r="J212" s="22"/>
      <c r="K212" s="22"/>
      <c r="L212" s="22"/>
      <c r="M212" s="22"/>
      <c r="N212" s="22"/>
      <c r="O212" s="22">
        <v>60</v>
      </c>
      <c r="P212" s="3"/>
    </row>
    <row r="213" spans="1:16" ht="30" outlineLevel="2">
      <c r="A213" s="4"/>
      <c r="B213" s="9" t="s">
        <v>250</v>
      </c>
      <c r="C213" s="4"/>
      <c r="D213" s="22">
        <f t="shared" si="18"/>
        <v>450</v>
      </c>
      <c r="E213" s="59">
        <f t="shared" si="21"/>
        <v>450</v>
      </c>
      <c r="F213" s="22"/>
      <c r="G213" s="22"/>
      <c r="H213" s="22"/>
      <c r="I213" s="22"/>
      <c r="J213" s="22"/>
      <c r="K213" s="22"/>
      <c r="L213" s="22"/>
      <c r="M213" s="22"/>
      <c r="N213" s="22"/>
      <c r="O213" s="22">
        <v>450</v>
      </c>
      <c r="P213" s="3"/>
    </row>
    <row r="214" spans="1:16" ht="30" outlineLevel="2">
      <c r="A214" s="4"/>
      <c r="B214" s="9" t="s">
        <v>251</v>
      </c>
      <c r="C214" s="4"/>
      <c r="D214" s="22">
        <f t="shared" si="18"/>
        <v>300</v>
      </c>
      <c r="E214" s="59">
        <f t="shared" si="21"/>
        <v>300</v>
      </c>
      <c r="F214" s="22"/>
      <c r="G214" s="22"/>
      <c r="H214" s="22"/>
      <c r="I214" s="22"/>
      <c r="J214" s="22"/>
      <c r="K214" s="22"/>
      <c r="L214" s="22"/>
      <c r="M214" s="22"/>
      <c r="N214" s="22"/>
      <c r="O214" s="22">
        <v>300</v>
      </c>
      <c r="P214" s="3"/>
    </row>
    <row r="215" spans="1:16" ht="30" outlineLevel="2">
      <c r="A215" s="4"/>
      <c r="B215" s="9" t="s">
        <v>252</v>
      </c>
      <c r="C215" s="4"/>
      <c r="D215" s="22">
        <f t="shared" si="18"/>
        <v>1500</v>
      </c>
      <c r="E215" s="59">
        <f t="shared" si="21"/>
        <v>1500</v>
      </c>
      <c r="F215" s="22"/>
      <c r="G215" s="22"/>
      <c r="H215" s="22"/>
      <c r="I215" s="22"/>
      <c r="J215" s="22"/>
      <c r="K215" s="22"/>
      <c r="L215" s="22"/>
      <c r="M215" s="22"/>
      <c r="N215" s="22"/>
      <c r="O215" s="22">
        <v>1500</v>
      </c>
      <c r="P215" s="3"/>
    </row>
    <row r="216" spans="1:16" ht="30" outlineLevel="2">
      <c r="A216" s="4"/>
      <c r="B216" s="9" t="s">
        <v>253</v>
      </c>
      <c r="C216" s="4"/>
      <c r="D216" s="22">
        <f t="shared" si="18"/>
        <v>600</v>
      </c>
      <c r="E216" s="59">
        <f t="shared" si="21"/>
        <v>600</v>
      </c>
      <c r="F216" s="22"/>
      <c r="G216" s="22"/>
      <c r="H216" s="22"/>
      <c r="I216" s="22"/>
      <c r="J216" s="22"/>
      <c r="K216" s="22"/>
      <c r="L216" s="22"/>
      <c r="M216" s="22"/>
      <c r="N216" s="22"/>
      <c r="O216" s="22">
        <v>600</v>
      </c>
      <c r="P216" s="3"/>
    </row>
    <row r="217" spans="1:16" ht="45" outlineLevel="2">
      <c r="A217" s="4"/>
      <c r="B217" s="9" t="s">
        <v>254</v>
      </c>
      <c r="C217" s="4"/>
      <c r="D217" s="22">
        <f t="shared" si="18"/>
        <v>150</v>
      </c>
      <c r="E217" s="59">
        <f t="shared" si="21"/>
        <v>150</v>
      </c>
      <c r="F217" s="22"/>
      <c r="G217" s="22"/>
      <c r="H217" s="22"/>
      <c r="I217" s="22"/>
      <c r="J217" s="22"/>
      <c r="K217" s="22"/>
      <c r="L217" s="22"/>
      <c r="M217" s="22"/>
      <c r="N217" s="22"/>
      <c r="O217" s="22">
        <v>150</v>
      </c>
      <c r="P217" s="3"/>
    </row>
    <row r="218" spans="1:16" ht="30" outlineLevel="2">
      <c r="A218" s="4"/>
      <c r="B218" s="9" t="s">
        <v>255</v>
      </c>
      <c r="C218" s="4"/>
      <c r="D218" s="22">
        <f t="shared" si="18"/>
        <v>98</v>
      </c>
      <c r="E218" s="59">
        <f t="shared" si="21"/>
        <v>98</v>
      </c>
      <c r="F218" s="22"/>
      <c r="G218" s="22"/>
      <c r="H218" s="22"/>
      <c r="I218" s="22"/>
      <c r="J218" s="22"/>
      <c r="K218" s="22"/>
      <c r="L218" s="22"/>
      <c r="M218" s="22"/>
      <c r="N218" s="22"/>
      <c r="O218" s="22">
        <v>98</v>
      </c>
      <c r="P218" s="3"/>
    </row>
    <row r="219" spans="1:16" ht="30" outlineLevel="2">
      <c r="A219" s="4"/>
      <c r="B219" s="9" t="s">
        <v>256</v>
      </c>
      <c r="C219" s="4"/>
      <c r="D219" s="22">
        <f t="shared" si="18"/>
        <v>300</v>
      </c>
      <c r="E219" s="59">
        <f t="shared" si="21"/>
        <v>300</v>
      </c>
      <c r="F219" s="22"/>
      <c r="G219" s="22"/>
      <c r="H219" s="22"/>
      <c r="I219" s="22"/>
      <c r="J219" s="22"/>
      <c r="K219" s="22"/>
      <c r="L219" s="22"/>
      <c r="M219" s="22"/>
      <c r="N219" s="22"/>
      <c r="O219" s="22">
        <v>300</v>
      </c>
      <c r="P219" s="3"/>
    </row>
    <row r="220" spans="1:16" ht="30" outlineLevel="2">
      <c r="A220" s="4"/>
      <c r="B220" s="9" t="s">
        <v>257</v>
      </c>
      <c r="C220" s="4"/>
      <c r="D220" s="22">
        <f>E220</f>
        <v>900</v>
      </c>
      <c r="E220" s="59">
        <f t="shared" si="21"/>
        <v>900</v>
      </c>
      <c r="F220" s="22"/>
      <c r="G220" s="22"/>
      <c r="H220" s="22"/>
      <c r="I220" s="22"/>
      <c r="J220" s="22"/>
      <c r="K220" s="22"/>
      <c r="L220" s="22"/>
      <c r="M220" s="22"/>
      <c r="N220" s="22"/>
      <c r="O220" s="22">
        <v>900</v>
      </c>
      <c r="P220" s="3"/>
    </row>
    <row r="221" spans="1:16" ht="30" outlineLevel="2">
      <c r="A221" s="4"/>
      <c r="B221" s="9" t="s">
        <v>258</v>
      </c>
      <c r="C221" s="4"/>
      <c r="D221" s="22">
        <f>E221</f>
        <v>750</v>
      </c>
      <c r="E221" s="59">
        <f t="shared" si="21"/>
        <v>750</v>
      </c>
      <c r="F221" s="22"/>
      <c r="G221" s="22"/>
      <c r="H221" s="22"/>
      <c r="I221" s="22"/>
      <c r="J221" s="22"/>
      <c r="K221" s="22"/>
      <c r="L221" s="22"/>
      <c r="M221" s="22"/>
      <c r="N221" s="22"/>
      <c r="O221" s="22">
        <v>750</v>
      </c>
      <c r="P221" s="3"/>
    </row>
    <row r="222" spans="1:16" s="6" customFormat="1" ht="14.25" outlineLevel="1">
      <c r="A222" s="37"/>
      <c r="B222" s="8" t="s">
        <v>259</v>
      </c>
      <c r="C222" s="37"/>
      <c r="D222" s="24"/>
      <c r="E222" s="58"/>
      <c r="F222" s="24"/>
      <c r="G222" s="24"/>
      <c r="H222" s="24"/>
      <c r="I222" s="24"/>
      <c r="J222" s="24"/>
      <c r="K222" s="24"/>
      <c r="L222" s="24"/>
      <c r="M222" s="24"/>
      <c r="N222" s="24"/>
      <c r="O222" s="24"/>
      <c r="P222" s="5"/>
    </row>
    <row r="223" spans="1:16" ht="30" outlineLevel="2">
      <c r="A223" s="4"/>
      <c r="B223" s="9" t="s">
        <v>260</v>
      </c>
      <c r="C223" s="4"/>
      <c r="D223" s="22">
        <v>200</v>
      </c>
      <c r="E223" s="59">
        <f>O223</f>
        <v>200</v>
      </c>
      <c r="F223" s="22"/>
      <c r="G223" s="22"/>
      <c r="H223" s="22"/>
      <c r="I223" s="22"/>
      <c r="J223" s="22"/>
      <c r="K223" s="22"/>
      <c r="L223" s="22"/>
      <c r="M223" s="22"/>
      <c r="N223" s="22"/>
      <c r="O223" s="22">
        <v>200</v>
      </c>
      <c r="P223" s="3"/>
    </row>
    <row r="224" spans="1:16" ht="45" outlineLevel="2">
      <c r="A224" s="4"/>
      <c r="B224" s="9" t="s">
        <v>261</v>
      </c>
      <c r="C224" s="4"/>
      <c r="D224" s="22">
        <v>500</v>
      </c>
      <c r="E224" s="59">
        <f aca="true" t="shared" si="23" ref="E224:E287">O224</f>
        <v>500</v>
      </c>
      <c r="F224" s="22">
        <v>500</v>
      </c>
      <c r="G224" s="22"/>
      <c r="H224" s="22"/>
      <c r="I224" s="22"/>
      <c r="J224" s="22"/>
      <c r="K224" s="22"/>
      <c r="L224" s="22"/>
      <c r="M224" s="22"/>
      <c r="N224" s="22"/>
      <c r="O224" s="22">
        <f>F224</f>
        <v>500</v>
      </c>
      <c r="P224" s="3"/>
    </row>
    <row r="225" spans="1:16" ht="45" outlineLevel="2">
      <c r="A225" s="4"/>
      <c r="B225" s="9" t="s">
        <v>262</v>
      </c>
      <c r="C225" s="4"/>
      <c r="D225" s="22">
        <v>500</v>
      </c>
      <c r="E225" s="59">
        <f t="shared" si="23"/>
        <v>500</v>
      </c>
      <c r="F225" s="22"/>
      <c r="G225" s="22">
        <v>500</v>
      </c>
      <c r="H225" s="22"/>
      <c r="I225" s="22"/>
      <c r="J225" s="22"/>
      <c r="K225" s="22"/>
      <c r="L225" s="22"/>
      <c r="M225" s="22"/>
      <c r="N225" s="22"/>
      <c r="O225" s="22">
        <f>G225</f>
        <v>500</v>
      </c>
      <c r="P225" s="3"/>
    </row>
    <row r="226" spans="1:16" ht="45" outlineLevel="2">
      <c r="A226" s="4"/>
      <c r="B226" s="9" t="s">
        <v>263</v>
      </c>
      <c r="C226" s="4"/>
      <c r="D226" s="22">
        <v>2000</v>
      </c>
      <c r="E226" s="59">
        <f t="shared" si="23"/>
        <v>2000</v>
      </c>
      <c r="F226" s="22">
        <v>2000</v>
      </c>
      <c r="G226" s="22"/>
      <c r="H226" s="22"/>
      <c r="I226" s="22"/>
      <c r="J226" s="22"/>
      <c r="K226" s="22"/>
      <c r="L226" s="22"/>
      <c r="M226" s="22"/>
      <c r="N226" s="22"/>
      <c r="O226" s="22">
        <f>F226</f>
        <v>2000</v>
      </c>
      <c r="P226" s="3"/>
    </row>
    <row r="227" spans="1:16" ht="45" outlineLevel="2">
      <c r="A227" s="4"/>
      <c r="B227" s="9" t="s">
        <v>264</v>
      </c>
      <c r="C227" s="4"/>
      <c r="D227" s="22">
        <v>500</v>
      </c>
      <c r="E227" s="59">
        <f t="shared" si="23"/>
        <v>500</v>
      </c>
      <c r="F227" s="22">
        <v>500</v>
      </c>
      <c r="G227" s="22"/>
      <c r="H227" s="22"/>
      <c r="I227" s="22"/>
      <c r="J227" s="22"/>
      <c r="K227" s="22"/>
      <c r="L227" s="22"/>
      <c r="M227" s="22"/>
      <c r="N227" s="22"/>
      <c r="O227" s="22">
        <f>F227</f>
        <v>500</v>
      </c>
      <c r="P227" s="3"/>
    </row>
    <row r="228" spans="1:16" ht="45" outlineLevel="2">
      <c r="A228" s="4"/>
      <c r="B228" s="9" t="s">
        <v>265</v>
      </c>
      <c r="C228" s="4"/>
      <c r="D228" s="22">
        <v>1000</v>
      </c>
      <c r="E228" s="59">
        <f t="shared" si="23"/>
        <v>1000</v>
      </c>
      <c r="F228" s="22">
        <v>1000</v>
      </c>
      <c r="G228" s="22"/>
      <c r="H228" s="22"/>
      <c r="I228" s="22"/>
      <c r="J228" s="22"/>
      <c r="K228" s="22"/>
      <c r="L228" s="22"/>
      <c r="M228" s="22"/>
      <c r="N228" s="22"/>
      <c r="O228" s="22">
        <f>F228</f>
        <v>1000</v>
      </c>
      <c r="P228" s="3"/>
    </row>
    <row r="229" spans="1:16" ht="45" outlineLevel="2">
      <c r="A229" s="4"/>
      <c r="B229" s="9" t="s">
        <v>266</v>
      </c>
      <c r="C229" s="4"/>
      <c r="D229" s="22">
        <v>500</v>
      </c>
      <c r="E229" s="59">
        <f t="shared" si="23"/>
        <v>500</v>
      </c>
      <c r="F229" s="22"/>
      <c r="G229" s="22"/>
      <c r="H229" s="22">
        <v>500</v>
      </c>
      <c r="I229" s="22"/>
      <c r="J229" s="22"/>
      <c r="K229" s="22"/>
      <c r="L229" s="22"/>
      <c r="M229" s="22"/>
      <c r="N229" s="22"/>
      <c r="O229" s="22">
        <f>H229</f>
        <v>500</v>
      </c>
      <c r="P229" s="3"/>
    </row>
    <row r="230" spans="1:16" ht="30" outlineLevel="2">
      <c r="A230" s="4"/>
      <c r="B230" s="9" t="s">
        <v>267</v>
      </c>
      <c r="C230" s="4"/>
      <c r="D230" s="22">
        <v>2000</v>
      </c>
      <c r="E230" s="59">
        <f t="shared" si="23"/>
        <v>2000</v>
      </c>
      <c r="F230" s="22">
        <v>2000</v>
      </c>
      <c r="G230" s="22"/>
      <c r="H230" s="22"/>
      <c r="I230" s="22"/>
      <c r="J230" s="22"/>
      <c r="K230" s="22"/>
      <c r="L230" s="22"/>
      <c r="M230" s="22"/>
      <c r="N230" s="22"/>
      <c r="O230" s="22">
        <f>F230</f>
        <v>2000</v>
      </c>
      <c r="P230" s="3"/>
    </row>
    <row r="231" spans="1:16" ht="60" outlineLevel="2">
      <c r="A231" s="4"/>
      <c r="B231" s="9" t="s">
        <v>268</v>
      </c>
      <c r="C231" s="4"/>
      <c r="D231" s="22">
        <v>1000</v>
      </c>
      <c r="E231" s="59">
        <f t="shared" si="23"/>
        <v>1000</v>
      </c>
      <c r="F231" s="22">
        <v>1000</v>
      </c>
      <c r="G231" s="22"/>
      <c r="H231" s="22"/>
      <c r="I231" s="22"/>
      <c r="J231" s="22"/>
      <c r="K231" s="22"/>
      <c r="L231" s="22"/>
      <c r="M231" s="22"/>
      <c r="N231" s="22"/>
      <c r="O231" s="22">
        <f>F231</f>
        <v>1000</v>
      </c>
      <c r="P231" s="3"/>
    </row>
    <row r="232" spans="1:16" ht="45" outlineLevel="2">
      <c r="A232" s="4"/>
      <c r="B232" s="9" t="s">
        <v>269</v>
      </c>
      <c r="C232" s="4"/>
      <c r="D232" s="22">
        <v>1000</v>
      </c>
      <c r="E232" s="59">
        <f t="shared" si="23"/>
        <v>1000</v>
      </c>
      <c r="F232" s="22"/>
      <c r="G232" s="22"/>
      <c r="H232" s="22"/>
      <c r="I232" s="22"/>
      <c r="J232" s="22"/>
      <c r="K232" s="22"/>
      <c r="L232" s="22">
        <v>1000</v>
      </c>
      <c r="M232" s="22"/>
      <c r="N232" s="22"/>
      <c r="O232" s="22">
        <f>L232</f>
        <v>1000</v>
      </c>
      <c r="P232" s="3"/>
    </row>
    <row r="233" spans="1:16" ht="30" outlineLevel="2">
      <c r="A233" s="4"/>
      <c r="B233" s="9" t="s">
        <v>270</v>
      </c>
      <c r="C233" s="4"/>
      <c r="D233" s="22">
        <v>350</v>
      </c>
      <c r="E233" s="59">
        <f t="shared" si="23"/>
        <v>350</v>
      </c>
      <c r="F233" s="22"/>
      <c r="G233" s="22"/>
      <c r="H233" s="22"/>
      <c r="I233" s="22">
        <v>350</v>
      </c>
      <c r="J233" s="22"/>
      <c r="K233" s="22"/>
      <c r="L233" s="22"/>
      <c r="M233" s="22"/>
      <c r="N233" s="22"/>
      <c r="O233" s="22">
        <f>I233</f>
        <v>350</v>
      </c>
      <c r="P233" s="3"/>
    </row>
    <row r="234" spans="1:16" ht="30" outlineLevel="2">
      <c r="A234" s="4"/>
      <c r="B234" s="9" t="s">
        <v>271</v>
      </c>
      <c r="C234" s="4"/>
      <c r="D234" s="22">
        <v>250</v>
      </c>
      <c r="E234" s="59">
        <f t="shared" si="23"/>
        <v>250</v>
      </c>
      <c r="F234" s="22"/>
      <c r="G234" s="22"/>
      <c r="H234" s="22"/>
      <c r="I234" s="22">
        <v>250</v>
      </c>
      <c r="J234" s="22"/>
      <c r="K234" s="22"/>
      <c r="L234" s="22"/>
      <c r="M234" s="22"/>
      <c r="N234" s="22"/>
      <c r="O234" s="22">
        <f>I234</f>
        <v>250</v>
      </c>
      <c r="P234" s="3"/>
    </row>
    <row r="235" spans="1:16" ht="45" outlineLevel="2">
      <c r="A235" s="4"/>
      <c r="B235" s="9" t="s">
        <v>272</v>
      </c>
      <c r="C235" s="4"/>
      <c r="D235" s="22">
        <v>3041</v>
      </c>
      <c r="E235" s="59">
        <f t="shared" si="23"/>
        <v>3041</v>
      </c>
      <c r="F235" s="22">
        <v>700</v>
      </c>
      <c r="G235" s="22">
        <f>F235+500</f>
        <v>1200</v>
      </c>
      <c r="H235" s="22">
        <f>G235+500</f>
        <v>1700</v>
      </c>
      <c r="I235" s="22">
        <f>H235+500</f>
        <v>2200</v>
      </c>
      <c r="J235" s="22">
        <f>I235+500</f>
        <v>2700</v>
      </c>
      <c r="K235" s="22">
        <f>J235+341</f>
        <v>3041</v>
      </c>
      <c r="L235" s="22"/>
      <c r="M235" s="22"/>
      <c r="N235" s="22"/>
      <c r="O235" s="22">
        <f>K235</f>
        <v>3041</v>
      </c>
      <c r="P235" s="3"/>
    </row>
    <row r="236" spans="1:16" ht="15" outlineLevel="2">
      <c r="A236" s="4"/>
      <c r="B236" s="9" t="s">
        <v>273</v>
      </c>
      <c r="C236" s="4"/>
      <c r="D236" s="22">
        <v>500</v>
      </c>
      <c r="E236" s="59">
        <f t="shared" si="23"/>
        <v>500</v>
      </c>
      <c r="F236" s="22"/>
      <c r="G236" s="22"/>
      <c r="H236" s="22"/>
      <c r="I236" s="22"/>
      <c r="J236" s="22"/>
      <c r="K236" s="22"/>
      <c r="L236" s="22"/>
      <c r="M236" s="22"/>
      <c r="N236" s="22">
        <v>500</v>
      </c>
      <c r="O236" s="22">
        <f>N236</f>
        <v>500</v>
      </c>
      <c r="P236" s="3"/>
    </row>
    <row r="237" spans="1:16" ht="15" outlineLevel="2">
      <c r="A237" s="4"/>
      <c r="B237" s="9" t="s">
        <v>274</v>
      </c>
      <c r="C237" s="4"/>
      <c r="D237" s="22">
        <v>570</v>
      </c>
      <c r="E237" s="59">
        <f t="shared" si="23"/>
        <v>570</v>
      </c>
      <c r="F237" s="22"/>
      <c r="G237" s="22"/>
      <c r="H237" s="22"/>
      <c r="I237" s="22">
        <v>570</v>
      </c>
      <c r="J237" s="22"/>
      <c r="K237" s="22"/>
      <c r="L237" s="22"/>
      <c r="M237" s="22"/>
      <c r="N237" s="22"/>
      <c r="O237" s="22">
        <f>I237</f>
        <v>570</v>
      </c>
      <c r="P237" s="3"/>
    </row>
    <row r="238" spans="1:16" ht="30" outlineLevel="2">
      <c r="A238" s="4"/>
      <c r="B238" s="9" t="s">
        <v>275</v>
      </c>
      <c r="C238" s="4"/>
      <c r="D238" s="22">
        <v>1500</v>
      </c>
      <c r="E238" s="59">
        <f t="shared" si="23"/>
        <v>1500</v>
      </c>
      <c r="F238" s="22"/>
      <c r="G238" s="22"/>
      <c r="H238" s="22"/>
      <c r="I238" s="22"/>
      <c r="J238" s="22"/>
      <c r="K238" s="22"/>
      <c r="L238" s="22"/>
      <c r="M238" s="22">
        <v>1500</v>
      </c>
      <c r="N238" s="22"/>
      <c r="O238" s="22">
        <f>M238</f>
        <v>1500</v>
      </c>
      <c r="P238" s="3"/>
    </row>
    <row r="239" spans="1:16" ht="30" outlineLevel="2">
      <c r="A239" s="4"/>
      <c r="B239" s="9" t="s">
        <v>276</v>
      </c>
      <c r="C239" s="4"/>
      <c r="D239" s="22">
        <v>1000</v>
      </c>
      <c r="E239" s="59">
        <f t="shared" si="23"/>
        <v>1000</v>
      </c>
      <c r="F239" s="22"/>
      <c r="G239" s="22"/>
      <c r="H239" s="22"/>
      <c r="I239" s="22"/>
      <c r="J239" s="22"/>
      <c r="K239" s="22"/>
      <c r="L239" s="22"/>
      <c r="M239" s="22"/>
      <c r="N239" s="22">
        <v>1000</v>
      </c>
      <c r="O239" s="22">
        <f>N239</f>
        <v>1000</v>
      </c>
      <c r="P239" s="3"/>
    </row>
    <row r="240" spans="1:16" ht="30" outlineLevel="2">
      <c r="A240" s="4"/>
      <c r="B240" s="9" t="s">
        <v>277</v>
      </c>
      <c r="C240" s="4"/>
      <c r="D240" s="22">
        <v>1500</v>
      </c>
      <c r="E240" s="59">
        <f t="shared" si="23"/>
        <v>1500</v>
      </c>
      <c r="F240" s="22"/>
      <c r="G240" s="22"/>
      <c r="H240" s="22">
        <v>1500</v>
      </c>
      <c r="I240" s="22"/>
      <c r="J240" s="22"/>
      <c r="K240" s="22"/>
      <c r="L240" s="22"/>
      <c r="M240" s="22"/>
      <c r="N240" s="22"/>
      <c r="O240" s="22">
        <f>H240</f>
        <v>1500</v>
      </c>
      <c r="P240" s="3"/>
    </row>
    <row r="241" spans="1:16" ht="30" outlineLevel="2">
      <c r="A241" s="4"/>
      <c r="B241" s="9" t="s">
        <v>278</v>
      </c>
      <c r="C241" s="4"/>
      <c r="D241" s="22">
        <v>300</v>
      </c>
      <c r="E241" s="59">
        <f t="shared" si="23"/>
        <v>300</v>
      </c>
      <c r="F241" s="22"/>
      <c r="G241" s="22"/>
      <c r="H241" s="22"/>
      <c r="I241" s="22"/>
      <c r="J241" s="22"/>
      <c r="K241" s="22"/>
      <c r="L241" s="22">
        <v>300</v>
      </c>
      <c r="M241" s="22"/>
      <c r="N241" s="22"/>
      <c r="O241" s="22">
        <f>L241</f>
        <v>300</v>
      </c>
      <c r="P241" s="3"/>
    </row>
    <row r="242" spans="1:16" ht="30" outlineLevel="2">
      <c r="A242" s="4"/>
      <c r="B242" s="9" t="s">
        <v>279</v>
      </c>
      <c r="C242" s="4"/>
      <c r="D242" s="22">
        <v>700</v>
      </c>
      <c r="E242" s="59">
        <f t="shared" si="23"/>
        <v>700</v>
      </c>
      <c r="F242" s="22"/>
      <c r="G242" s="22"/>
      <c r="H242" s="22"/>
      <c r="I242" s="22"/>
      <c r="J242" s="22"/>
      <c r="K242" s="22"/>
      <c r="L242" s="22"/>
      <c r="M242" s="22"/>
      <c r="N242" s="22"/>
      <c r="O242" s="22">
        <v>700</v>
      </c>
      <c r="P242" s="3"/>
    </row>
    <row r="243" spans="1:16" ht="15" outlineLevel="2">
      <c r="A243" s="4"/>
      <c r="B243" s="9" t="s">
        <v>280</v>
      </c>
      <c r="C243" s="4"/>
      <c r="D243" s="22">
        <v>600</v>
      </c>
      <c r="E243" s="59">
        <f t="shared" si="23"/>
        <v>600</v>
      </c>
      <c r="F243" s="22"/>
      <c r="G243" s="22"/>
      <c r="H243" s="22"/>
      <c r="I243" s="22"/>
      <c r="J243" s="22"/>
      <c r="K243" s="22">
        <v>600</v>
      </c>
      <c r="L243" s="22"/>
      <c r="M243" s="22"/>
      <c r="N243" s="22"/>
      <c r="O243" s="22">
        <f>K243</f>
        <v>600</v>
      </c>
      <c r="P243" s="3"/>
    </row>
    <row r="244" spans="1:16" ht="30" outlineLevel="2">
      <c r="A244" s="4"/>
      <c r="B244" s="9" t="s">
        <v>281</v>
      </c>
      <c r="C244" s="4"/>
      <c r="D244" s="22">
        <v>300</v>
      </c>
      <c r="E244" s="59">
        <f t="shared" si="23"/>
        <v>300</v>
      </c>
      <c r="F244" s="22"/>
      <c r="G244" s="22"/>
      <c r="H244" s="22"/>
      <c r="I244" s="22"/>
      <c r="J244" s="22"/>
      <c r="K244" s="22"/>
      <c r="L244" s="22"/>
      <c r="M244" s="22"/>
      <c r="N244" s="22">
        <v>300</v>
      </c>
      <c r="O244" s="22">
        <f>N244</f>
        <v>300</v>
      </c>
      <c r="P244" s="3"/>
    </row>
    <row r="245" spans="1:16" ht="30" outlineLevel="2">
      <c r="A245" s="4"/>
      <c r="B245" s="9" t="s">
        <v>282</v>
      </c>
      <c r="C245" s="4"/>
      <c r="D245" s="22">
        <v>300</v>
      </c>
      <c r="E245" s="59">
        <f t="shared" si="23"/>
        <v>300</v>
      </c>
      <c r="F245" s="22"/>
      <c r="G245" s="22"/>
      <c r="H245" s="22"/>
      <c r="I245" s="22"/>
      <c r="J245" s="22"/>
      <c r="K245" s="22"/>
      <c r="L245" s="22"/>
      <c r="M245" s="22">
        <v>300</v>
      </c>
      <c r="N245" s="22"/>
      <c r="O245" s="22">
        <f>M245</f>
        <v>300</v>
      </c>
      <c r="P245" s="3"/>
    </row>
    <row r="246" spans="1:16" ht="45" outlineLevel="2">
      <c r="A246" s="4"/>
      <c r="B246" s="9" t="s">
        <v>283</v>
      </c>
      <c r="C246" s="4"/>
      <c r="D246" s="22">
        <v>700</v>
      </c>
      <c r="E246" s="59">
        <f t="shared" si="23"/>
        <v>700</v>
      </c>
      <c r="F246" s="22"/>
      <c r="G246" s="22"/>
      <c r="H246" s="22"/>
      <c r="I246" s="22"/>
      <c r="J246" s="22"/>
      <c r="K246" s="22"/>
      <c r="L246" s="22"/>
      <c r="M246" s="22">
        <v>700</v>
      </c>
      <c r="N246" s="22"/>
      <c r="O246" s="22">
        <f>M246</f>
        <v>700</v>
      </c>
      <c r="P246" s="3"/>
    </row>
    <row r="247" spans="1:16" ht="60" outlineLevel="2">
      <c r="A247" s="4"/>
      <c r="B247" s="9" t="s">
        <v>284</v>
      </c>
      <c r="C247" s="4"/>
      <c r="D247" s="22">
        <v>300</v>
      </c>
      <c r="E247" s="59">
        <f t="shared" si="23"/>
        <v>300</v>
      </c>
      <c r="F247" s="22"/>
      <c r="G247" s="22"/>
      <c r="H247" s="22"/>
      <c r="I247" s="22"/>
      <c r="J247" s="22">
        <v>300</v>
      </c>
      <c r="K247" s="22"/>
      <c r="L247" s="22"/>
      <c r="M247" s="22"/>
      <c r="N247" s="22"/>
      <c r="O247" s="22">
        <f>J247</f>
        <v>300</v>
      </c>
      <c r="P247" s="3"/>
    </row>
    <row r="248" spans="1:16" ht="60" outlineLevel="2">
      <c r="A248" s="4"/>
      <c r="B248" s="9" t="s">
        <v>285</v>
      </c>
      <c r="C248" s="4"/>
      <c r="D248" s="22">
        <v>300</v>
      </c>
      <c r="E248" s="59">
        <f t="shared" si="23"/>
        <v>300</v>
      </c>
      <c r="F248" s="22"/>
      <c r="G248" s="22"/>
      <c r="H248" s="22"/>
      <c r="I248" s="22">
        <v>300</v>
      </c>
      <c r="J248" s="22"/>
      <c r="K248" s="22"/>
      <c r="L248" s="22"/>
      <c r="M248" s="22"/>
      <c r="N248" s="22"/>
      <c r="O248" s="22">
        <f>I248</f>
        <v>300</v>
      </c>
      <c r="P248" s="3"/>
    </row>
    <row r="249" spans="1:16" ht="45" outlineLevel="2">
      <c r="A249" s="4"/>
      <c r="B249" s="9" t="s">
        <v>286</v>
      </c>
      <c r="C249" s="4"/>
      <c r="D249" s="22">
        <v>1500</v>
      </c>
      <c r="E249" s="59">
        <f t="shared" si="23"/>
        <v>1500</v>
      </c>
      <c r="F249" s="22"/>
      <c r="G249" s="22"/>
      <c r="H249" s="22"/>
      <c r="I249" s="22"/>
      <c r="J249" s="22"/>
      <c r="K249" s="22"/>
      <c r="L249" s="22">
        <v>1500</v>
      </c>
      <c r="M249" s="22"/>
      <c r="N249" s="22"/>
      <c r="O249" s="22">
        <f>L249</f>
        <v>1500</v>
      </c>
      <c r="P249" s="3"/>
    </row>
    <row r="250" spans="1:16" ht="45" outlineLevel="2">
      <c r="A250" s="4"/>
      <c r="B250" s="9" t="s">
        <v>287</v>
      </c>
      <c r="C250" s="4"/>
      <c r="D250" s="22">
        <v>800</v>
      </c>
      <c r="E250" s="59">
        <f t="shared" si="23"/>
        <v>800</v>
      </c>
      <c r="F250" s="22"/>
      <c r="G250" s="22"/>
      <c r="H250" s="22"/>
      <c r="I250" s="22"/>
      <c r="J250" s="22"/>
      <c r="K250" s="22"/>
      <c r="L250" s="22"/>
      <c r="M250" s="22">
        <v>800</v>
      </c>
      <c r="N250" s="22"/>
      <c r="O250" s="22">
        <f>M250</f>
        <v>800</v>
      </c>
      <c r="P250" s="3"/>
    </row>
    <row r="251" spans="1:16" ht="45" outlineLevel="2">
      <c r="A251" s="4"/>
      <c r="B251" s="9" t="s">
        <v>288</v>
      </c>
      <c r="C251" s="4"/>
      <c r="D251" s="22">
        <v>1500</v>
      </c>
      <c r="E251" s="59">
        <f t="shared" si="23"/>
        <v>1500</v>
      </c>
      <c r="F251" s="22"/>
      <c r="G251" s="22"/>
      <c r="H251" s="22"/>
      <c r="I251" s="22"/>
      <c r="J251" s="22"/>
      <c r="K251" s="22"/>
      <c r="L251" s="22">
        <v>1500</v>
      </c>
      <c r="M251" s="22"/>
      <c r="N251" s="22"/>
      <c r="O251" s="22">
        <f>L251</f>
        <v>1500</v>
      </c>
      <c r="P251" s="3"/>
    </row>
    <row r="252" spans="1:16" ht="45" outlineLevel="2">
      <c r="A252" s="4"/>
      <c r="B252" s="9" t="s">
        <v>289</v>
      </c>
      <c r="C252" s="4"/>
      <c r="D252" s="22">
        <v>500</v>
      </c>
      <c r="E252" s="59">
        <f t="shared" si="23"/>
        <v>500</v>
      </c>
      <c r="F252" s="22"/>
      <c r="G252" s="22"/>
      <c r="H252" s="22"/>
      <c r="I252" s="22"/>
      <c r="J252" s="22"/>
      <c r="K252" s="22"/>
      <c r="L252" s="22"/>
      <c r="M252" s="22"/>
      <c r="N252" s="22">
        <v>500</v>
      </c>
      <c r="O252" s="22">
        <f>N252</f>
        <v>500</v>
      </c>
      <c r="P252" s="3"/>
    </row>
    <row r="253" spans="1:16" ht="30" outlineLevel="2">
      <c r="A253" s="4"/>
      <c r="B253" s="9" t="s">
        <v>290</v>
      </c>
      <c r="C253" s="4"/>
      <c r="D253" s="22">
        <v>300</v>
      </c>
      <c r="E253" s="59">
        <f t="shared" si="23"/>
        <v>300</v>
      </c>
      <c r="F253" s="22"/>
      <c r="G253" s="22"/>
      <c r="H253" s="22"/>
      <c r="I253" s="22"/>
      <c r="J253" s="22"/>
      <c r="K253" s="22">
        <v>300</v>
      </c>
      <c r="L253" s="22"/>
      <c r="M253" s="22"/>
      <c r="N253" s="22"/>
      <c r="O253" s="22">
        <f>K253</f>
        <v>300</v>
      </c>
      <c r="P253" s="3"/>
    </row>
    <row r="254" spans="1:16" ht="30" outlineLevel="2">
      <c r="A254" s="4"/>
      <c r="B254" s="9" t="s">
        <v>291</v>
      </c>
      <c r="C254" s="4"/>
      <c r="D254" s="22">
        <v>1500</v>
      </c>
      <c r="E254" s="59">
        <f t="shared" si="23"/>
        <v>1500</v>
      </c>
      <c r="F254" s="22"/>
      <c r="G254" s="22"/>
      <c r="H254" s="22"/>
      <c r="I254" s="22"/>
      <c r="J254" s="22">
        <v>1500</v>
      </c>
      <c r="K254" s="22"/>
      <c r="L254" s="22"/>
      <c r="M254" s="22"/>
      <c r="N254" s="22"/>
      <c r="O254" s="22">
        <f>J254</f>
        <v>1500</v>
      </c>
      <c r="P254" s="3"/>
    </row>
    <row r="255" spans="1:16" ht="30" outlineLevel="2">
      <c r="A255" s="4"/>
      <c r="B255" s="9" t="s">
        <v>292</v>
      </c>
      <c r="C255" s="4"/>
      <c r="D255" s="22">
        <v>500</v>
      </c>
      <c r="E255" s="59">
        <f t="shared" si="23"/>
        <v>500</v>
      </c>
      <c r="F255" s="22"/>
      <c r="G255" s="22"/>
      <c r="H255" s="22"/>
      <c r="I255" s="22"/>
      <c r="J255" s="22"/>
      <c r="K255" s="22">
        <v>500</v>
      </c>
      <c r="L255" s="22"/>
      <c r="M255" s="22"/>
      <c r="N255" s="22"/>
      <c r="O255" s="22">
        <f>K255</f>
        <v>500</v>
      </c>
      <c r="P255" s="3"/>
    </row>
    <row r="256" spans="1:16" ht="30" outlineLevel="2">
      <c r="A256" s="4"/>
      <c r="B256" s="9" t="s">
        <v>293</v>
      </c>
      <c r="C256" s="4"/>
      <c r="D256" s="22">
        <v>1000</v>
      </c>
      <c r="E256" s="59">
        <f t="shared" si="23"/>
        <v>1000</v>
      </c>
      <c r="F256" s="22"/>
      <c r="G256" s="22"/>
      <c r="H256" s="22"/>
      <c r="I256" s="22"/>
      <c r="J256" s="22"/>
      <c r="K256" s="22"/>
      <c r="L256" s="22">
        <v>1000</v>
      </c>
      <c r="M256" s="22"/>
      <c r="N256" s="22"/>
      <c r="O256" s="22">
        <f>L256</f>
        <v>1000</v>
      </c>
      <c r="P256" s="3"/>
    </row>
    <row r="257" spans="1:16" ht="15" outlineLevel="2">
      <c r="A257" s="4"/>
      <c r="B257" s="9" t="s">
        <v>294</v>
      </c>
      <c r="C257" s="4"/>
      <c r="D257" s="22">
        <v>500</v>
      </c>
      <c r="E257" s="59">
        <f t="shared" si="23"/>
        <v>500</v>
      </c>
      <c r="F257" s="22"/>
      <c r="G257" s="22"/>
      <c r="H257" s="22"/>
      <c r="I257" s="22"/>
      <c r="J257" s="22">
        <v>500</v>
      </c>
      <c r="K257" s="22"/>
      <c r="L257" s="22"/>
      <c r="M257" s="22"/>
      <c r="N257" s="22"/>
      <c r="O257" s="22">
        <f>J257</f>
        <v>500</v>
      </c>
      <c r="P257" s="3"/>
    </row>
    <row r="258" spans="1:16" s="6" customFormat="1" ht="15" outlineLevel="1">
      <c r="A258" s="37"/>
      <c r="B258" s="8" t="s">
        <v>296</v>
      </c>
      <c r="C258" s="37"/>
      <c r="D258" s="24"/>
      <c r="E258" s="59"/>
      <c r="F258" s="24"/>
      <c r="G258" s="24"/>
      <c r="H258" s="24"/>
      <c r="I258" s="24"/>
      <c r="J258" s="24"/>
      <c r="K258" s="24"/>
      <c r="L258" s="24"/>
      <c r="M258" s="24"/>
      <c r="N258" s="24"/>
      <c r="O258" s="24"/>
      <c r="P258" s="5"/>
    </row>
    <row r="259" spans="1:16" ht="15" outlineLevel="1">
      <c r="A259" s="4"/>
      <c r="B259" s="9" t="s">
        <v>295</v>
      </c>
      <c r="C259" s="4"/>
      <c r="D259" s="22">
        <v>1000</v>
      </c>
      <c r="E259" s="59">
        <f t="shared" si="23"/>
        <v>1000</v>
      </c>
      <c r="F259" s="22"/>
      <c r="G259" s="22">
        <v>1000</v>
      </c>
      <c r="H259" s="22"/>
      <c r="I259" s="22"/>
      <c r="J259" s="22"/>
      <c r="K259" s="22"/>
      <c r="L259" s="22"/>
      <c r="M259" s="22"/>
      <c r="N259" s="22"/>
      <c r="O259" s="22">
        <f>G259</f>
        <v>1000</v>
      </c>
      <c r="P259" s="3"/>
    </row>
    <row r="260" spans="1:16" ht="30" outlineLevel="1">
      <c r="A260" s="4"/>
      <c r="B260" s="9" t="s">
        <v>297</v>
      </c>
      <c r="C260" s="4"/>
      <c r="D260" s="22">
        <v>2000</v>
      </c>
      <c r="E260" s="59">
        <f t="shared" si="23"/>
        <v>2000</v>
      </c>
      <c r="F260" s="22"/>
      <c r="G260" s="22"/>
      <c r="H260" s="22"/>
      <c r="I260" s="22">
        <v>500</v>
      </c>
      <c r="J260" s="22">
        <f>I260+500</f>
        <v>1000</v>
      </c>
      <c r="K260" s="22">
        <f>J260+500</f>
        <v>1500</v>
      </c>
      <c r="L260" s="22">
        <f>K260+500</f>
        <v>2000</v>
      </c>
      <c r="M260" s="22"/>
      <c r="N260" s="22"/>
      <c r="O260" s="22">
        <f>L260</f>
        <v>2000</v>
      </c>
      <c r="P260" s="3"/>
    </row>
    <row r="261" spans="1:16" s="6" customFormat="1" ht="14.25" outlineLevel="1">
      <c r="A261" s="37"/>
      <c r="B261" s="8" t="s">
        <v>299</v>
      </c>
      <c r="C261" s="37"/>
      <c r="D261" s="24"/>
      <c r="E261" s="58"/>
      <c r="F261" s="24"/>
      <c r="G261" s="24"/>
      <c r="H261" s="24"/>
      <c r="I261" s="24"/>
      <c r="J261" s="24"/>
      <c r="K261" s="24"/>
      <c r="L261" s="24"/>
      <c r="M261" s="24"/>
      <c r="N261" s="24"/>
      <c r="O261" s="24"/>
      <c r="P261" s="5"/>
    </row>
    <row r="262" spans="1:16" ht="60" outlineLevel="2">
      <c r="A262" s="4"/>
      <c r="B262" s="9" t="s">
        <v>298</v>
      </c>
      <c r="C262" s="4"/>
      <c r="D262" s="22">
        <v>50</v>
      </c>
      <c r="E262" s="59">
        <f t="shared" si="23"/>
        <v>50</v>
      </c>
      <c r="F262" s="22"/>
      <c r="G262" s="22"/>
      <c r="H262" s="22"/>
      <c r="I262" s="22"/>
      <c r="J262" s="22">
        <v>50</v>
      </c>
      <c r="K262" s="22"/>
      <c r="L262" s="22"/>
      <c r="M262" s="22"/>
      <c r="N262" s="22"/>
      <c r="O262" s="22">
        <f>J262</f>
        <v>50</v>
      </c>
      <c r="P262" s="3"/>
    </row>
    <row r="263" spans="1:16" ht="45" outlineLevel="2">
      <c r="A263" s="4"/>
      <c r="B263" s="9" t="s">
        <v>300</v>
      </c>
      <c r="C263" s="4"/>
      <c r="D263" s="22">
        <v>100</v>
      </c>
      <c r="E263" s="59">
        <f t="shared" si="23"/>
        <v>100</v>
      </c>
      <c r="F263" s="22"/>
      <c r="G263" s="22"/>
      <c r="H263" s="22"/>
      <c r="I263" s="22"/>
      <c r="J263" s="22">
        <v>100</v>
      </c>
      <c r="K263" s="22"/>
      <c r="L263" s="22"/>
      <c r="M263" s="22"/>
      <c r="N263" s="22"/>
      <c r="O263" s="22">
        <f aca="true" t="shared" si="24" ref="O263:O268">J263</f>
        <v>100</v>
      </c>
      <c r="P263" s="3"/>
    </row>
    <row r="264" spans="1:16" ht="45" outlineLevel="2">
      <c r="A264" s="4"/>
      <c r="B264" s="9" t="s">
        <v>301</v>
      </c>
      <c r="C264" s="4"/>
      <c r="D264" s="22">
        <v>100</v>
      </c>
      <c r="E264" s="59">
        <f t="shared" si="23"/>
        <v>100</v>
      </c>
      <c r="F264" s="22"/>
      <c r="G264" s="22"/>
      <c r="H264" s="22"/>
      <c r="I264" s="22"/>
      <c r="J264" s="22">
        <v>100</v>
      </c>
      <c r="K264" s="22"/>
      <c r="L264" s="22"/>
      <c r="M264" s="22"/>
      <c r="N264" s="22"/>
      <c r="O264" s="22">
        <f t="shared" si="24"/>
        <v>100</v>
      </c>
      <c r="P264" s="3"/>
    </row>
    <row r="265" spans="1:16" ht="30" outlineLevel="2">
      <c r="A265" s="4"/>
      <c r="B265" s="9" t="s">
        <v>302</v>
      </c>
      <c r="C265" s="4"/>
      <c r="D265" s="22">
        <v>100</v>
      </c>
      <c r="E265" s="59">
        <f t="shared" si="23"/>
        <v>100</v>
      </c>
      <c r="F265" s="22"/>
      <c r="G265" s="22"/>
      <c r="H265" s="22"/>
      <c r="I265" s="22"/>
      <c r="J265" s="22">
        <v>100</v>
      </c>
      <c r="K265" s="22"/>
      <c r="L265" s="22"/>
      <c r="M265" s="22"/>
      <c r="N265" s="22"/>
      <c r="O265" s="22">
        <f t="shared" si="24"/>
        <v>100</v>
      </c>
      <c r="P265" s="3"/>
    </row>
    <row r="266" spans="1:16" ht="30" outlineLevel="2">
      <c r="A266" s="4"/>
      <c r="B266" s="9" t="s">
        <v>303</v>
      </c>
      <c r="C266" s="4"/>
      <c r="D266" s="22">
        <v>200</v>
      </c>
      <c r="E266" s="59">
        <f t="shared" si="23"/>
        <v>200</v>
      </c>
      <c r="F266" s="22"/>
      <c r="G266" s="22"/>
      <c r="H266" s="22"/>
      <c r="I266" s="22"/>
      <c r="J266" s="22">
        <v>200</v>
      </c>
      <c r="K266" s="22"/>
      <c r="L266" s="22"/>
      <c r="M266" s="22"/>
      <c r="N266" s="22"/>
      <c r="O266" s="22">
        <f t="shared" si="24"/>
        <v>200</v>
      </c>
      <c r="P266" s="3"/>
    </row>
    <row r="267" spans="1:16" ht="30" outlineLevel="2">
      <c r="A267" s="4"/>
      <c r="B267" s="9" t="s">
        <v>304</v>
      </c>
      <c r="C267" s="4"/>
      <c r="D267" s="22">
        <v>400</v>
      </c>
      <c r="E267" s="59">
        <f t="shared" si="23"/>
        <v>400</v>
      </c>
      <c r="F267" s="22"/>
      <c r="G267" s="22"/>
      <c r="H267" s="22"/>
      <c r="I267" s="22"/>
      <c r="J267" s="22">
        <v>400</v>
      </c>
      <c r="K267" s="22"/>
      <c r="L267" s="22"/>
      <c r="M267" s="22"/>
      <c r="N267" s="22"/>
      <c r="O267" s="22">
        <f t="shared" si="24"/>
        <v>400</v>
      </c>
      <c r="P267" s="3"/>
    </row>
    <row r="268" spans="1:16" ht="45" outlineLevel="2">
      <c r="A268" s="4"/>
      <c r="B268" s="9" t="s">
        <v>305</v>
      </c>
      <c r="C268" s="4"/>
      <c r="D268" s="22">
        <v>300</v>
      </c>
      <c r="E268" s="59">
        <f t="shared" si="23"/>
        <v>300</v>
      </c>
      <c r="F268" s="22"/>
      <c r="G268" s="22"/>
      <c r="H268" s="22"/>
      <c r="I268" s="22"/>
      <c r="J268" s="22">
        <v>300</v>
      </c>
      <c r="K268" s="22"/>
      <c r="L268" s="22"/>
      <c r="M268" s="22"/>
      <c r="N268" s="22"/>
      <c r="O268" s="22">
        <f t="shared" si="24"/>
        <v>300</v>
      </c>
      <c r="P268" s="3"/>
    </row>
    <row r="269" spans="1:16" ht="45" outlineLevel="2">
      <c r="A269" s="4"/>
      <c r="B269" s="9" t="s">
        <v>306</v>
      </c>
      <c r="C269" s="4"/>
      <c r="D269" s="22">
        <v>1000</v>
      </c>
      <c r="E269" s="59">
        <f t="shared" si="23"/>
        <v>1000</v>
      </c>
      <c r="F269" s="22"/>
      <c r="G269" s="22"/>
      <c r="H269" s="22"/>
      <c r="I269" s="22"/>
      <c r="J269" s="22"/>
      <c r="K269" s="22">
        <v>1000</v>
      </c>
      <c r="L269" s="22"/>
      <c r="M269" s="22"/>
      <c r="N269" s="22"/>
      <c r="O269" s="22">
        <f>K269</f>
        <v>1000</v>
      </c>
      <c r="P269" s="3"/>
    </row>
    <row r="270" spans="1:16" ht="30" outlineLevel="2">
      <c r="A270" s="4"/>
      <c r="B270" s="9" t="s">
        <v>307</v>
      </c>
      <c r="C270" s="4"/>
      <c r="D270" s="22">
        <v>50</v>
      </c>
      <c r="E270" s="59">
        <f t="shared" si="23"/>
        <v>50</v>
      </c>
      <c r="F270" s="22"/>
      <c r="G270" s="22"/>
      <c r="H270" s="22"/>
      <c r="I270" s="22"/>
      <c r="J270" s="22"/>
      <c r="K270" s="22">
        <v>50</v>
      </c>
      <c r="L270" s="22"/>
      <c r="M270" s="22"/>
      <c r="N270" s="22"/>
      <c r="O270" s="22">
        <f>K270</f>
        <v>50</v>
      </c>
      <c r="P270" s="3"/>
    </row>
    <row r="271" spans="1:16" ht="15" outlineLevel="2">
      <c r="A271" s="4"/>
      <c r="B271" s="9" t="s">
        <v>308</v>
      </c>
      <c r="C271" s="4"/>
      <c r="D271" s="22">
        <v>82</v>
      </c>
      <c r="E271" s="59">
        <f t="shared" si="23"/>
        <v>82</v>
      </c>
      <c r="F271" s="22"/>
      <c r="G271" s="22"/>
      <c r="H271" s="22"/>
      <c r="I271" s="22"/>
      <c r="J271" s="22"/>
      <c r="K271" s="22">
        <v>82</v>
      </c>
      <c r="L271" s="22"/>
      <c r="M271" s="22"/>
      <c r="N271" s="22"/>
      <c r="O271" s="22">
        <f>K271</f>
        <v>82</v>
      </c>
      <c r="P271" s="3"/>
    </row>
    <row r="272" spans="1:16" ht="30" outlineLevel="2">
      <c r="A272" s="4"/>
      <c r="B272" s="9" t="s">
        <v>309</v>
      </c>
      <c r="C272" s="4"/>
      <c r="D272" s="22">
        <v>2000</v>
      </c>
      <c r="E272" s="59">
        <f t="shared" si="23"/>
        <v>2000</v>
      </c>
      <c r="F272" s="22"/>
      <c r="G272" s="22"/>
      <c r="H272" s="22"/>
      <c r="I272" s="22">
        <v>1000</v>
      </c>
      <c r="J272" s="22">
        <f>I272+1000</f>
        <v>2000</v>
      </c>
      <c r="K272" s="22"/>
      <c r="L272" s="22"/>
      <c r="M272" s="22"/>
      <c r="N272" s="22"/>
      <c r="O272" s="22">
        <f>J272</f>
        <v>2000</v>
      </c>
      <c r="P272" s="3"/>
    </row>
    <row r="273" spans="1:16" ht="45" outlineLevel="2">
      <c r="A273" s="4"/>
      <c r="B273" s="9" t="s">
        <v>310</v>
      </c>
      <c r="C273" s="4"/>
      <c r="D273" s="22">
        <v>1000</v>
      </c>
      <c r="E273" s="59">
        <f t="shared" si="23"/>
        <v>1000</v>
      </c>
      <c r="F273" s="22"/>
      <c r="G273" s="22"/>
      <c r="H273" s="22"/>
      <c r="I273" s="22"/>
      <c r="J273" s="22"/>
      <c r="K273" s="22">
        <v>1000</v>
      </c>
      <c r="L273" s="22"/>
      <c r="M273" s="22"/>
      <c r="N273" s="22"/>
      <c r="O273" s="22">
        <f>K273</f>
        <v>1000</v>
      </c>
      <c r="P273" s="3"/>
    </row>
    <row r="274" spans="1:16" ht="30" outlineLevel="2">
      <c r="A274" s="4"/>
      <c r="B274" s="9" t="s">
        <v>311</v>
      </c>
      <c r="C274" s="4"/>
      <c r="D274" s="22">
        <v>800</v>
      </c>
      <c r="E274" s="59">
        <f t="shared" si="23"/>
        <v>800</v>
      </c>
      <c r="F274" s="22"/>
      <c r="G274" s="22"/>
      <c r="H274" s="22"/>
      <c r="I274" s="22">
        <v>800</v>
      </c>
      <c r="J274" s="22"/>
      <c r="K274" s="22"/>
      <c r="L274" s="22"/>
      <c r="M274" s="22"/>
      <c r="N274" s="22"/>
      <c r="O274" s="22">
        <f>I274</f>
        <v>800</v>
      </c>
      <c r="P274" s="3"/>
    </row>
    <row r="275" spans="1:16" ht="90" outlineLevel="2">
      <c r="A275" s="4"/>
      <c r="B275" s="9" t="s">
        <v>312</v>
      </c>
      <c r="C275" s="4"/>
      <c r="D275" s="22">
        <v>2000</v>
      </c>
      <c r="E275" s="59">
        <f t="shared" si="23"/>
        <v>2000</v>
      </c>
      <c r="F275" s="22"/>
      <c r="G275" s="22"/>
      <c r="H275" s="22"/>
      <c r="I275" s="22"/>
      <c r="J275" s="22">
        <v>1000</v>
      </c>
      <c r="K275" s="22"/>
      <c r="L275" s="22">
        <f>J275+1000</f>
        <v>2000</v>
      </c>
      <c r="M275" s="22"/>
      <c r="N275" s="22"/>
      <c r="O275" s="22">
        <f>L275</f>
        <v>2000</v>
      </c>
      <c r="P275" s="3"/>
    </row>
    <row r="276" spans="1:16" ht="45" outlineLevel="2">
      <c r="A276" s="4"/>
      <c r="B276" s="9" t="s">
        <v>313</v>
      </c>
      <c r="C276" s="4"/>
      <c r="D276" s="22">
        <v>1000</v>
      </c>
      <c r="E276" s="59">
        <f t="shared" si="23"/>
        <v>1000</v>
      </c>
      <c r="F276" s="22"/>
      <c r="G276" s="22"/>
      <c r="H276" s="22"/>
      <c r="I276" s="22"/>
      <c r="J276" s="22"/>
      <c r="K276" s="22"/>
      <c r="L276" s="22"/>
      <c r="M276" s="22">
        <v>1000</v>
      </c>
      <c r="N276" s="22"/>
      <c r="O276" s="22">
        <f>M276</f>
        <v>1000</v>
      </c>
      <c r="P276" s="3"/>
    </row>
    <row r="277" spans="1:16" ht="30" outlineLevel="2">
      <c r="A277" s="4"/>
      <c r="B277" s="9" t="s">
        <v>314</v>
      </c>
      <c r="C277" s="4"/>
      <c r="D277" s="22">
        <v>260</v>
      </c>
      <c r="E277" s="59">
        <f t="shared" si="23"/>
        <v>260</v>
      </c>
      <c r="F277" s="22"/>
      <c r="G277" s="22"/>
      <c r="H277" s="22"/>
      <c r="I277" s="22"/>
      <c r="J277" s="22"/>
      <c r="K277" s="22"/>
      <c r="L277" s="22">
        <v>100</v>
      </c>
      <c r="M277" s="22"/>
      <c r="N277" s="22"/>
      <c r="O277" s="22">
        <f>L277+160</f>
        <v>260</v>
      </c>
      <c r="P277" s="3"/>
    </row>
    <row r="278" spans="1:16" ht="45" outlineLevel="2">
      <c r="A278" s="4"/>
      <c r="B278" s="9" t="s">
        <v>315</v>
      </c>
      <c r="C278" s="4"/>
      <c r="D278" s="22">
        <v>1200</v>
      </c>
      <c r="E278" s="59">
        <f t="shared" si="23"/>
        <v>1200</v>
      </c>
      <c r="F278" s="22"/>
      <c r="G278" s="22"/>
      <c r="H278" s="22"/>
      <c r="I278" s="22"/>
      <c r="J278" s="22"/>
      <c r="K278" s="22">
        <v>500</v>
      </c>
      <c r="L278" s="22"/>
      <c r="M278" s="22"/>
      <c r="N278" s="22">
        <f>K278+500</f>
        <v>1000</v>
      </c>
      <c r="O278" s="22">
        <f>N278+200</f>
        <v>1200</v>
      </c>
      <c r="P278" s="3"/>
    </row>
    <row r="279" spans="1:16" ht="15" outlineLevel="1">
      <c r="A279" s="4"/>
      <c r="B279" s="8" t="s">
        <v>317</v>
      </c>
      <c r="C279" s="4"/>
      <c r="D279" s="22"/>
      <c r="E279" s="59"/>
      <c r="F279" s="22"/>
      <c r="G279" s="22"/>
      <c r="H279" s="22"/>
      <c r="I279" s="22"/>
      <c r="J279" s="22"/>
      <c r="K279" s="22"/>
      <c r="L279" s="22"/>
      <c r="M279" s="22"/>
      <c r="N279" s="22"/>
      <c r="O279" s="22"/>
      <c r="P279" s="3"/>
    </row>
    <row r="280" spans="1:16" ht="30" outlineLevel="1">
      <c r="A280" s="4"/>
      <c r="B280" s="9" t="s">
        <v>316</v>
      </c>
      <c r="C280" s="4"/>
      <c r="D280" s="22">
        <v>1173</v>
      </c>
      <c r="E280" s="59">
        <f t="shared" si="23"/>
        <v>1173</v>
      </c>
      <c r="F280" s="22"/>
      <c r="G280" s="22"/>
      <c r="H280" s="22">
        <v>1173</v>
      </c>
      <c r="I280" s="22"/>
      <c r="J280" s="22"/>
      <c r="K280" s="22"/>
      <c r="L280" s="22"/>
      <c r="M280" s="22"/>
      <c r="N280" s="22"/>
      <c r="O280" s="22">
        <f>H280</f>
        <v>1173</v>
      </c>
      <c r="P280" s="3"/>
    </row>
    <row r="281" spans="1:16" ht="15" outlineLevel="1">
      <c r="A281" s="4"/>
      <c r="B281" s="8" t="s">
        <v>320</v>
      </c>
      <c r="C281" s="4"/>
      <c r="D281" s="22"/>
      <c r="E281" s="59"/>
      <c r="F281" s="22"/>
      <c r="G281" s="22"/>
      <c r="H281" s="22"/>
      <c r="I281" s="22"/>
      <c r="J281" s="22"/>
      <c r="K281" s="22"/>
      <c r="L281" s="22"/>
      <c r="M281" s="22"/>
      <c r="N281" s="22"/>
      <c r="O281" s="22"/>
      <c r="P281" s="3"/>
    </row>
    <row r="282" spans="1:16" ht="15" outlineLevel="1">
      <c r="A282" s="4"/>
      <c r="B282" s="9" t="s">
        <v>318</v>
      </c>
      <c r="C282" s="9"/>
      <c r="D282" s="22">
        <v>1000</v>
      </c>
      <c r="E282" s="59">
        <f t="shared" si="23"/>
        <v>1000</v>
      </c>
      <c r="F282" s="22"/>
      <c r="G282" s="22"/>
      <c r="H282" s="22">
        <v>1000</v>
      </c>
      <c r="I282" s="22"/>
      <c r="J282" s="22"/>
      <c r="K282" s="22"/>
      <c r="L282" s="22"/>
      <c r="M282" s="22"/>
      <c r="N282" s="22"/>
      <c r="O282" s="22">
        <f>H282</f>
        <v>1000</v>
      </c>
      <c r="P282" s="3"/>
    </row>
    <row r="283" spans="1:16" ht="15" outlineLevel="1">
      <c r="A283" s="4"/>
      <c r="B283" s="9" t="s">
        <v>319</v>
      </c>
      <c r="C283" s="9"/>
      <c r="D283" s="22">
        <v>2000</v>
      </c>
      <c r="E283" s="59">
        <f t="shared" si="23"/>
        <v>2000</v>
      </c>
      <c r="F283" s="22"/>
      <c r="G283" s="22"/>
      <c r="H283" s="22"/>
      <c r="I283" s="22"/>
      <c r="J283" s="22"/>
      <c r="K283" s="22"/>
      <c r="L283" s="22"/>
      <c r="M283" s="22"/>
      <c r="N283" s="22">
        <v>2000</v>
      </c>
      <c r="O283" s="22">
        <f>N283</f>
        <v>2000</v>
      </c>
      <c r="P283" s="3"/>
    </row>
    <row r="284" spans="1:16" ht="15" outlineLevel="1">
      <c r="A284" s="4"/>
      <c r="B284" s="8" t="s">
        <v>321</v>
      </c>
      <c r="C284" s="4"/>
      <c r="D284" s="22"/>
      <c r="E284" s="59"/>
      <c r="F284" s="22"/>
      <c r="G284" s="22"/>
      <c r="H284" s="22"/>
      <c r="I284" s="22"/>
      <c r="J284" s="22"/>
      <c r="K284" s="22"/>
      <c r="L284" s="22"/>
      <c r="M284" s="22"/>
      <c r="N284" s="22"/>
      <c r="O284" s="22"/>
      <c r="P284" s="3"/>
    </row>
    <row r="285" spans="1:16" ht="30" outlineLevel="1">
      <c r="A285" s="4"/>
      <c r="B285" s="9" t="s">
        <v>322</v>
      </c>
      <c r="C285" s="4"/>
      <c r="D285" s="22">
        <v>2350</v>
      </c>
      <c r="E285" s="59">
        <f t="shared" si="23"/>
        <v>2350</v>
      </c>
      <c r="F285" s="22"/>
      <c r="G285" s="22"/>
      <c r="H285" s="22">
        <v>1000</v>
      </c>
      <c r="I285" s="22">
        <f>H285+350</f>
        <v>1350</v>
      </c>
      <c r="J285" s="22">
        <f>I285+500</f>
        <v>1850</v>
      </c>
      <c r="K285" s="22">
        <f>J285+500</f>
        <v>2350</v>
      </c>
      <c r="L285" s="22"/>
      <c r="M285" s="22"/>
      <c r="N285" s="22"/>
      <c r="O285" s="22">
        <f>K285</f>
        <v>2350</v>
      </c>
      <c r="P285" s="3"/>
    </row>
    <row r="286" spans="1:16" ht="15" outlineLevel="1">
      <c r="A286" s="4"/>
      <c r="B286" s="8" t="s">
        <v>332</v>
      </c>
      <c r="C286" s="4"/>
      <c r="D286" s="22"/>
      <c r="E286" s="59"/>
      <c r="F286" s="22"/>
      <c r="G286" s="22"/>
      <c r="H286" s="22"/>
      <c r="I286" s="22"/>
      <c r="J286" s="22"/>
      <c r="K286" s="22"/>
      <c r="L286" s="22"/>
      <c r="M286" s="22"/>
      <c r="N286" s="22"/>
      <c r="O286" s="22"/>
      <c r="P286" s="3"/>
    </row>
    <row r="287" spans="1:16" ht="30" outlineLevel="2">
      <c r="A287" s="4"/>
      <c r="B287" s="9" t="s">
        <v>323</v>
      </c>
      <c r="C287" s="9"/>
      <c r="D287" s="22">
        <v>600</v>
      </c>
      <c r="E287" s="59">
        <f t="shared" si="23"/>
        <v>600</v>
      </c>
      <c r="F287" s="22"/>
      <c r="G287" s="22"/>
      <c r="H287" s="22"/>
      <c r="I287" s="22"/>
      <c r="J287" s="22"/>
      <c r="K287" s="22"/>
      <c r="L287" s="22"/>
      <c r="M287" s="22"/>
      <c r="N287" s="22">
        <v>600</v>
      </c>
      <c r="O287" s="22">
        <f>N287</f>
        <v>600</v>
      </c>
      <c r="P287" s="3"/>
    </row>
    <row r="288" spans="1:16" ht="15" outlineLevel="2">
      <c r="A288" s="4"/>
      <c r="B288" s="9" t="s">
        <v>324</v>
      </c>
      <c r="C288" s="9"/>
      <c r="D288" s="22">
        <v>200</v>
      </c>
      <c r="E288" s="59">
        <f aca="true" t="shared" si="25" ref="E288:E316">O288</f>
        <v>200</v>
      </c>
      <c r="F288" s="22"/>
      <c r="G288" s="22"/>
      <c r="H288" s="22"/>
      <c r="I288" s="22"/>
      <c r="J288" s="22"/>
      <c r="K288" s="22"/>
      <c r="L288" s="22"/>
      <c r="M288" s="22"/>
      <c r="N288" s="22"/>
      <c r="O288" s="22">
        <v>200</v>
      </c>
      <c r="P288" s="3"/>
    </row>
    <row r="289" spans="1:16" ht="45" outlineLevel="2">
      <c r="A289" s="4"/>
      <c r="B289" s="9" t="s">
        <v>325</v>
      </c>
      <c r="C289" s="9"/>
      <c r="D289" s="22">
        <v>1500</v>
      </c>
      <c r="E289" s="59">
        <f t="shared" si="25"/>
        <v>1500</v>
      </c>
      <c r="F289" s="22"/>
      <c r="G289" s="22"/>
      <c r="H289" s="22"/>
      <c r="I289" s="22"/>
      <c r="J289" s="22"/>
      <c r="K289" s="22"/>
      <c r="L289" s="22"/>
      <c r="M289" s="22"/>
      <c r="N289" s="22">
        <v>1000</v>
      </c>
      <c r="O289" s="22">
        <f>N289+500</f>
        <v>1500</v>
      </c>
      <c r="P289" s="3"/>
    </row>
    <row r="290" spans="1:16" ht="45" outlineLevel="2">
      <c r="A290" s="4"/>
      <c r="B290" s="9" t="s">
        <v>326</v>
      </c>
      <c r="C290" s="9"/>
      <c r="D290" s="22">
        <v>2000</v>
      </c>
      <c r="E290" s="59">
        <f t="shared" si="25"/>
        <v>2000</v>
      </c>
      <c r="F290" s="22"/>
      <c r="G290" s="22"/>
      <c r="H290" s="22"/>
      <c r="I290" s="22"/>
      <c r="J290" s="22"/>
      <c r="K290" s="22"/>
      <c r="L290" s="22"/>
      <c r="M290" s="22"/>
      <c r="N290" s="22"/>
      <c r="O290" s="22">
        <v>2000</v>
      </c>
      <c r="P290" s="3"/>
    </row>
    <row r="291" spans="1:16" ht="30" outlineLevel="2">
      <c r="A291" s="4"/>
      <c r="B291" s="9" t="s">
        <v>327</v>
      </c>
      <c r="C291" s="9"/>
      <c r="D291" s="22">
        <v>600</v>
      </c>
      <c r="E291" s="59">
        <f t="shared" si="25"/>
        <v>600</v>
      </c>
      <c r="F291" s="22"/>
      <c r="G291" s="22"/>
      <c r="H291" s="22"/>
      <c r="I291" s="22"/>
      <c r="J291" s="22"/>
      <c r="K291" s="22"/>
      <c r="L291" s="22"/>
      <c r="M291" s="22"/>
      <c r="N291" s="22">
        <v>600</v>
      </c>
      <c r="O291" s="22">
        <f>N291</f>
        <v>600</v>
      </c>
      <c r="P291" s="3"/>
    </row>
    <row r="292" spans="1:16" ht="30" outlineLevel="2">
      <c r="A292" s="4"/>
      <c r="B292" s="9" t="s">
        <v>328</v>
      </c>
      <c r="C292" s="9"/>
      <c r="D292" s="22">
        <v>2700</v>
      </c>
      <c r="E292" s="59">
        <f t="shared" si="25"/>
        <v>2700</v>
      </c>
      <c r="F292" s="22"/>
      <c r="G292" s="22"/>
      <c r="H292" s="22"/>
      <c r="I292" s="22"/>
      <c r="J292" s="22"/>
      <c r="K292" s="22"/>
      <c r="L292" s="22"/>
      <c r="M292" s="22"/>
      <c r="N292" s="22">
        <v>1000</v>
      </c>
      <c r="O292" s="22">
        <f>N292+1700</f>
        <v>2700</v>
      </c>
      <c r="P292" s="3"/>
    </row>
    <row r="293" spans="1:16" ht="15" outlineLevel="2">
      <c r="A293" s="4"/>
      <c r="B293" s="9" t="s">
        <v>329</v>
      </c>
      <c r="C293" s="9"/>
      <c r="D293" s="22">
        <v>1140</v>
      </c>
      <c r="E293" s="59">
        <f t="shared" si="25"/>
        <v>1140</v>
      </c>
      <c r="F293" s="22"/>
      <c r="G293" s="22"/>
      <c r="H293" s="22"/>
      <c r="I293" s="22"/>
      <c r="J293" s="22"/>
      <c r="K293" s="22"/>
      <c r="L293" s="22"/>
      <c r="M293" s="22"/>
      <c r="N293" s="22">
        <v>500</v>
      </c>
      <c r="O293" s="22">
        <f>N293+640</f>
        <v>1140</v>
      </c>
      <c r="P293" s="3"/>
    </row>
    <row r="294" spans="1:16" ht="30" outlineLevel="2">
      <c r="A294" s="4"/>
      <c r="B294" s="9" t="s">
        <v>330</v>
      </c>
      <c r="C294" s="9"/>
      <c r="D294" s="22">
        <v>1200</v>
      </c>
      <c r="E294" s="59">
        <f t="shared" si="25"/>
        <v>1200</v>
      </c>
      <c r="F294" s="22"/>
      <c r="G294" s="22"/>
      <c r="H294" s="22"/>
      <c r="I294" s="22"/>
      <c r="J294" s="22"/>
      <c r="K294" s="22"/>
      <c r="L294" s="22"/>
      <c r="M294" s="22"/>
      <c r="N294" s="22">
        <v>1200</v>
      </c>
      <c r="O294" s="22">
        <f>N294</f>
        <v>1200</v>
      </c>
      <c r="P294" s="3"/>
    </row>
    <row r="295" spans="1:16" ht="30" outlineLevel="2">
      <c r="A295" s="4"/>
      <c r="B295" s="9" t="s">
        <v>331</v>
      </c>
      <c r="C295" s="9"/>
      <c r="D295" s="22">
        <v>800</v>
      </c>
      <c r="E295" s="59">
        <f t="shared" si="25"/>
        <v>800</v>
      </c>
      <c r="F295" s="22"/>
      <c r="G295" s="22"/>
      <c r="H295" s="22"/>
      <c r="I295" s="22"/>
      <c r="J295" s="22"/>
      <c r="K295" s="22"/>
      <c r="L295" s="22"/>
      <c r="M295" s="22"/>
      <c r="N295" s="22">
        <v>800</v>
      </c>
      <c r="O295" s="22">
        <f>N295</f>
        <v>800</v>
      </c>
      <c r="P295" s="3"/>
    </row>
    <row r="296" spans="1:16" ht="15" outlineLevel="1">
      <c r="A296" s="4"/>
      <c r="B296" s="8" t="s">
        <v>353</v>
      </c>
      <c r="C296" s="4"/>
      <c r="D296" s="22"/>
      <c r="E296" s="59"/>
      <c r="F296" s="22"/>
      <c r="G296" s="22"/>
      <c r="H296" s="22"/>
      <c r="I296" s="22"/>
      <c r="J296" s="22"/>
      <c r="K296" s="22"/>
      <c r="L296" s="22"/>
      <c r="M296" s="22"/>
      <c r="N296" s="22"/>
      <c r="O296" s="22"/>
      <c r="P296" s="3"/>
    </row>
    <row r="297" spans="1:16" ht="15" outlineLevel="2">
      <c r="A297" s="4"/>
      <c r="B297" s="9" t="s">
        <v>333</v>
      </c>
      <c r="C297" s="4"/>
      <c r="D297" s="22">
        <v>80</v>
      </c>
      <c r="E297" s="59">
        <f t="shared" si="25"/>
        <v>80</v>
      </c>
      <c r="F297" s="22"/>
      <c r="G297" s="22"/>
      <c r="H297" s="22"/>
      <c r="I297" s="22"/>
      <c r="J297" s="22"/>
      <c r="K297" s="22"/>
      <c r="L297" s="22"/>
      <c r="M297" s="22"/>
      <c r="N297" s="22"/>
      <c r="O297" s="22">
        <v>80</v>
      </c>
      <c r="P297" s="3"/>
    </row>
    <row r="298" spans="1:16" ht="30" outlineLevel="2">
      <c r="A298" s="4"/>
      <c r="B298" s="9" t="s">
        <v>334</v>
      </c>
      <c r="C298" s="4"/>
      <c r="D298" s="22">
        <v>250</v>
      </c>
      <c r="E298" s="59">
        <f t="shared" si="25"/>
        <v>250</v>
      </c>
      <c r="F298" s="22"/>
      <c r="G298" s="22"/>
      <c r="H298" s="22"/>
      <c r="I298" s="22"/>
      <c r="J298" s="22"/>
      <c r="K298" s="22"/>
      <c r="L298" s="22"/>
      <c r="M298" s="22"/>
      <c r="N298" s="22"/>
      <c r="O298" s="22">
        <v>250</v>
      </c>
      <c r="P298" s="3"/>
    </row>
    <row r="299" spans="1:16" ht="15" outlineLevel="2">
      <c r="A299" s="4"/>
      <c r="B299" s="9" t="s">
        <v>335</v>
      </c>
      <c r="C299" s="4"/>
      <c r="D299" s="22">
        <v>270</v>
      </c>
      <c r="E299" s="59">
        <f t="shared" si="25"/>
        <v>270</v>
      </c>
      <c r="F299" s="22"/>
      <c r="G299" s="22"/>
      <c r="H299" s="22"/>
      <c r="I299" s="22"/>
      <c r="J299" s="22"/>
      <c r="K299" s="22"/>
      <c r="L299" s="22"/>
      <c r="M299" s="22"/>
      <c r="N299" s="22"/>
      <c r="O299" s="22">
        <v>270</v>
      </c>
      <c r="P299" s="3"/>
    </row>
    <row r="300" spans="1:16" ht="30" outlineLevel="2">
      <c r="A300" s="4"/>
      <c r="B300" s="9" t="s">
        <v>336</v>
      </c>
      <c r="C300" s="4"/>
      <c r="D300" s="22">
        <v>251</v>
      </c>
      <c r="E300" s="59">
        <f t="shared" si="25"/>
        <v>251</v>
      </c>
      <c r="F300" s="22"/>
      <c r="G300" s="22"/>
      <c r="H300" s="22"/>
      <c r="I300" s="22"/>
      <c r="J300" s="22"/>
      <c r="K300" s="22"/>
      <c r="L300" s="22"/>
      <c r="M300" s="22"/>
      <c r="N300" s="22"/>
      <c r="O300" s="22">
        <v>251</v>
      </c>
      <c r="P300" s="3"/>
    </row>
    <row r="301" spans="1:16" ht="30" outlineLevel="2">
      <c r="A301" s="4"/>
      <c r="B301" s="9" t="s">
        <v>337</v>
      </c>
      <c r="C301" s="4"/>
      <c r="D301" s="22">
        <v>1000</v>
      </c>
      <c r="E301" s="59">
        <f t="shared" si="25"/>
        <v>1000</v>
      </c>
      <c r="F301" s="22"/>
      <c r="G301" s="22"/>
      <c r="H301" s="22"/>
      <c r="I301" s="22"/>
      <c r="J301" s="22"/>
      <c r="K301" s="22"/>
      <c r="L301" s="22"/>
      <c r="M301" s="22"/>
      <c r="N301" s="22"/>
      <c r="O301" s="22">
        <v>1000</v>
      </c>
      <c r="P301" s="3"/>
    </row>
    <row r="302" spans="1:16" ht="15" outlineLevel="2">
      <c r="A302" s="4"/>
      <c r="B302" s="9" t="s">
        <v>338</v>
      </c>
      <c r="C302" s="4"/>
      <c r="D302" s="22">
        <v>407</v>
      </c>
      <c r="E302" s="59">
        <f t="shared" si="25"/>
        <v>407</v>
      </c>
      <c r="F302" s="22"/>
      <c r="G302" s="22"/>
      <c r="H302" s="22"/>
      <c r="I302" s="22"/>
      <c r="J302" s="22"/>
      <c r="K302" s="22"/>
      <c r="L302" s="22"/>
      <c r="M302" s="22"/>
      <c r="N302" s="22"/>
      <c r="O302" s="22">
        <v>407</v>
      </c>
      <c r="P302" s="3"/>
    </row>
    <row r="303" spans="1:16" ht="15" outlineLevel="2">
      <c r="A303" s="4"/>
      <c r="B303" s="9" t="s">
        <v>339</v>
      </c>
      <c r="C303" s="4"/>
      <c r="D303" s="22">
        <v>68</v>
      </c>
      <c r="E303" s="59">
        <f t="shared" si="25"/>
        <v>68</v>
      </c>
      <c r="F303" s="22"/>
      <c r="G303" s="22"/>
      <c r="H303" s="22"/>
      <c r="I303" s="22"/>
      <c r="J303" s="22"/>
      <c r="K303" s="22"/>
      <c r="L303" s="22"/>
      <c r="M303" s="22"/>
      <c r="N303" s="22"/>
      <c r="O303" s="22">
        <v>68</v>
      </c>
      <c r="P303" s="3"/>
    </row>
    <row r="304" spans="1:16" ht="15" outlineLevel="2">
      <c r="A304" s="4"/>
      <c r="B304" s="9" t="s">
        <v>340</v>
      </c>
      <c r="C304" s="4"/>
      <c r="D304" s="22">
        <v>500</v>
      </c>
      <c r="E304" s="59">
        <f t="shared" si="25"/>
        <v>500</v>
      </c>
      <c r="F304" s="22"/>
      <c r="G304" s="22"/>
      <c r="H304" s="22"/>
      <c r="I304" s="22"/>
      <c r="J304" s="22"/>
      <c r="K304" s="22"/>
      <c r="L304" s="22"/>
      <c r="M304" s="22"/>
      <c r="N304" s="22"/>
      <c r="O304" s="22">
        <v>500</v>
      </c>
      <c r="P304" s="3"/>
    </row>
    <row r="305" spans="1:16" ht="60" outlineLevel="2">
      <c r="A305" s="4"/>
      <c r="B305" s="9" t="s">
        <v>341</v>
      </c>
      <c r="C305" s="4"/>
      <c r="D305" s="22">
        <v>100</v>
      </c>
      <c r="E305" s="59">
        <f t="shared" si="25"/>
        <v>100</v>
      </c>
      <c r="F305" s="22"/>
      <c r="G305" s="22"/>
      <c r="H305" s="22"/>
      <c r="I305" s="22"/>
      <c r="J305" s="22"/>
      <c r="K305" s="22"/>
      <c r="L305" s="22"/>
      <c r="M305" s="22"/>
      <c r="N305" s="22"/>
      <c r="O305" s="22">
        <v>100</v>
      </c>
      <c r="P305" s="3"/>
    </row>
    <row r="306" spans="1:16" ht="30" outlineLevel="2">
      <c r="A306" s="4"/>
      <c r="B306" s="9" t="s">
        <v>342</v>
      </c>
      <c r="C306" s="4"/>
      <c r="D306" s="22">
        <v>50</v>
      </c>
      <c r="E306" s="59">
        <f t="shared" si="25"/>
        <v>50</v>
      </c>
      <c r="F306" s="22"/>
      <c r="G306" s="22"/>
      <c r="H306" s="22"/>
      <c r="I306" s="22"/>
      <c r="J306" s="22"/>
      <c r="K306" s="22"/>
      <c r="L306" s="22"/>
      <c r="M306" s="22"/>
      <c r="N306" s="22"/>
      <c r="O306" s="22">
        <v>50</v>
      </c>
      <c r="P306" s="3"/>
    </row>
    <row r="307" spans="1:16" ht="30" outlineLevel="2">
      <c r="A307" s="4"/>
      <c r="B307" s="9" t="s">
        <v>343</v>
      </c>
      <c r="C307" s="4"/>
      <c r="D307" s="22">
        <v>50</v>
      </c>
      <c r="E307" s="59">
        <f t="shared" si="25"/>
        <v>50</v>
      </c>
      <c r="F307" s="22"/>
      <c r="G307" s="22"/>
      <c r="H307" s="22"/>
      <c r="I307" s="22"/>
      <c r="J307" s="22"/>
      <c r="K307" s="22"/>
      <c r="L307" s="22"/>
      <c r="M307" s="22"/>
      <c r="N307" s="22"/>
      <c r="O307" s="22">
        <v>50</v>
      </c>
      <c r="P307" s="3"/>
    </row>
    <row r="308" spans="1:16" ht="30" outlineLevel="2">
      <c r="A308" s="4"/>
      <c r="B308" s="9" t="s">
        <v>344</v>
      </c>
      <c r="C308" s="4"/>
      <c r="D308" s="22">
        <v>4770</v>
      </c>
      <c r="E308" s="59">
        <f t="shared" si="25"/>
        <v>4770</v>
      </c>
      <c r="F308" s="22"/>
      <c r="G308" s="22"/>
      <c r="H308" s="22"/>
      <c r="I308" s="22"/>
      <c r="J308" s="22"/>
      <c r="K308" s="22"/>
      <c r="L308" s="22"/>
      <c r="M308" s="22"/>
      <c r="N308" s="22"/>
      <c r="O308" s="22">
        <v>4770</v>
      </c>
      <c r="P308" s="3"/>
    </row>
    <row r="309" spans="1:16" ht="30" outlineLevel="2">
      <c r="A309" s="4"/>
      <c r="B309" s="9" t="s">
        <v>345</v>
      </c>
      <c r="C309" s="4"/>
      <c r="D309" s="22">
        <v>200</v>
      </c>
      <c r="E309" s="59">
        <f t="shared" si="25"/>
        <v>200</v>
      </c>
      <c r="F309" s="22"/>
      <c r="G309" s="22"/>
      <c r="H309" s="22"/>
      <c r="I309" s="22"/>
      <c r="J309" s="22"/>
      <c r="K309" s="22"/>
      <c r="L309" s="22"/>
      <c r="M309" s="22"/>
      <c r="N309" s="22"/>
      <c r="O309" s="22">
        <v>200</v>
      </c>
      <c r="P309" s="3"/>
    </row>
    <row r="310" spans="1:16" ht="45" outlineLevel="2">
      <c r="A310" s="4"/>
      <c r="B310" s="9" t="s">
        <v>346</v>
      </c>
      <c r="C310" s="4"/>
      <c r="D310" s="22">
        <v>200</v>
      </c>
      <c r="E310" s="59">
        <f t="shared" si="25"/>
        <v>200</v>
      </c>
      <c r="F310" s="22"/>
      <c r="G310" s="22"/>
      <c r="H310" s="22"/>
      <c r="I310" s="22"/>
      <c r="J310" s="22"/>
      <c r="K310" s="22"/>
      <c r="L310" s="22"/>
      <c r="M310" s="22"/>
      <c r="N310" s="22"/>
      <c r="O310" s="22">
        <v>200</v>
      </c>
      <c r="P310" s="3"/>
    </row>
    <row r="311" spans="1:16" ht="60" outlineLevel="2">
      <c r="A311" s="4"/>
      <c r="B311" s="9" t="s">
        <v>347</v>
      </c>
      <c r="C311" s="4"/>
      <c r="D311" s="22">
        <v>1500</v>
      </c>
      <c r="E311" s="59">
        <f t="shared" si="25"/>
        <v>1500</v>
      </c>
      <c r="F311" s="22"/>
      <c r="G311" s="22"/>
      <c r="H311" s="22"/>
      <c r="I311" s="22"/>
      <c r="J311" s="22"/>
      <c r="K311" s="22"/>
      <c r="L311" s="22"/>
      <c r="M311" s="22"/>
      <c r="N311" s="22"/>
      <c r="O311" s="22">
        <v>1500</v>
      </c>
      <c r="P311" s="3"/>
    </row>
    <row r="312" spans="1:16" ht="45" outlineLevel="2">
      <c r="A312" s="4"/>
      <c r="B312" s="9" t="s">
        <v>348</v>
      </c>
      <c r="C312" s="4"/>
      <c r="D312" s="22">
        <v>300</v>
      </c>
      <c r="E312" s="59">
        <f t="shared" si="25"/>
        <v>300</v>
      </c>
      <c r="F312" s="22"/>
      <c r="G312" s="22"/>
      <c r="H312" s="22"/>
      <c r="I312" s="22"/>
      <c r="J312" s="22"/>
      <c r="K312" s="22"/>
      <c r="L312" s="22"/>
      <c r="M312" s="22"/>
      <c r="N312" s="22"/>
      <c r="O312" s="22">
        <v>300</v>
      </c>
      <c r="P312" s="3"/>
    </row>
    <row r="313" spans="1:16" ht="30" outlineLevel="2">
      <c r="A313" s="4"/>
      <c r="B313" s="9" t="s">
        <v>349</v>
      </c>
      <c r="C313" s="4"/>
      <c r="D313" s="22">
        <v>1200</v>
      </c>
      <c r="E313" s="59">
        <f t="shared" si="25"/>
        <v>1200</v>
      </c>
      <c r="F313" s="22"/>
      <c r="G313" s="22"/>
      <c r="H313" s="22"/>
      <c r="I313" s="22"/>
      <c r="J313" s="22"/>
      <c r="K313" s="22"/>
      <c r="L313" s="22"/>
      <c r="M313" s="22"/>
      <c r="N313" s="22"/>
      <c r="O313" s="22">
        <v>1200</v>
      </c>
      <c r="P313" s="3"/>
    </row>
    <row r="314" spans="1:16" ht="30" outlineLevel="2">
      <c r="A314" s="4"/>
      <c r="B314" s="9" t="s">
        <v>350</v>
      </c>
      <c r="C314" s="4"/>
      <c r="D314" s="22">
        <v>2500</v>
      </c>
      <c r="E314" s="59">
        <f t="shared" si="25"/>
        <v>2500</v>
      </c>
      <c r="F314" s="22"/>
      <c r="G314" s="22"/>
      <c r="H314" s="22"/>
      <c r="I314" s="22"/>
      <c r="J314" s="22"/>
      <c r="K314" s="22"/>
      <c r="L314" s="22"/>
      <c r="M314" s="22"/>
      <c r="N314" s="22"/>
      <c r="O314" s="22">
        <v>2500</v>
      </c>
      <c r="P314" s="3"/>
    </row>
    <row r="315" spans="1:16" ht="30" outlineLevel="2">
      <c r="A315" s="4"/>
      <c r="B315" s="9" t="s">
        <v>351</v>
      </c>
      <c r="C315" s="4"/>
      <c r="D315" s="22">
        <v>1362</v>
      </c>
      <c r="E315" s="59">
        <f t="shared" si="25"/>
        <v>1362</v>
      </c>
      <c r="F315" s="22"/>
      <c r="G315" s="22"/>
      <c r="H315" s="22"/>
      <c r="I315" s="22"/>
      <c r="J315" s="22"/>
      <c r="K315" s="22"/>
      <c r="L315" s="22"/>
      <c r="M315" s="22"/>
      <c r="N315" s="22"/>
      <c r="O315" s="22">
        <v>1362</v>
      </c>
      <c r="P315" s="3"/>
    </row>
    <row r="316" spans="1:16" ht="30" outlineLevel="2">
      <c r="A316" s="4"/>
      <c r="B316" s="9" t="s">
        <v>352</v>
      </c>
      <c r="C316" s="4"/>
      <c r="D316" s="22">
        <v>1000</v>
      </c>
      <c r="E316" s="59">
        <f t="shared" si="25"/>
        <v>1000</v>
      </c>
      <c r="F316" s="22"/>
      <c r="G316" s="22"/>
      <c r="H316" s="22"/>
      <c r="I316" s="22"/>
      <c r="J316" s="22"/>
      <c r="K316" s="22"/>
      <c r="L316" s="22"/>
      <c r="M316" s="22"/>
      <c r="N316" s="22"/>
      <c r="O316" s="22">
        <v>1000</v>
      </c>
      <c r="P316" s="3"/>
    </row>
  </sheetData>
  <sheetProtection/>
  <mergeCells count="13">
    <mergeCell ref="E4:O4"/>
    <mergeCell ref="E5:E6"/>
    <mergeCell ref="F5:H5"/>
    <mergeCell ref="I5:K5"/>
    <mergeCell ref="L5:O5"/>
    <mergeCell ref="D4:D6"/>
    <mergeCell ref="A1:B1"/>
    <mergeCell ref="N3:P3"/>
    <mergeCell ref="A2:P2"/>
    <mergeCell ref="C4:C6"/>
    <mergeCell ref="B4:B6"/>
    <mergeCell ref="A4:A6"/>
    <mergeCell ref="P4:P6"/>
  </mergeCells>
  <printOptions horizontalCentered="1"/>
  <pageMargins left="0.1968503937007874" right="0.1968503937007874" top="0.5905511811023623" bottom="0.5905511811023623" header="0.1968503937007874" footer="0.1968503937007874"/>
  <pageSetup horizontalDpi="600" verticalDpi="600" orientation="landscape" paperSize="9" scale="65" r:id="rId1"/>
  <headerFooter>
    <oddFooter>&amp;C&amp;P</oddFooter>
  </headerFooter>
</worksheet>
</file>

<file path=xl/worksheets/sheet2.xml><?xml version="1.0" encoding="utf-8"?>
<worksheet xmlns="http://schemas.openxmlformats.org/spreadsheetml/2006/main" xmlns:r="http://schemas.openxmlformats.org/officeDocument/2006/relationships">
  <dimension ref="A1:R46"/>
  <sheetViews>
    <sheetView zoomScale="85" zoomScaleNormal="85"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R28" sqref="R28"/>
    </sheetView>
  </sheetViews>
  <sheetFormatPr defaultColWidth="9.140625" defaultRowHeight="15"/>
  <cols>
    <col min="1" max="1" width="7.140625" style="2" customWidth="1"/>
    <col min="2" max="2" width="41.7109375" style="7" customWidth="1"/>
    <col min="3" max="3" width="9.7109375" style="1" customWidth="1"/>
    <col min="4" max="4" width="11.57421875" style="1" customWidth="1"/>
    <col min="5" max="5" width="12.140625" style="1" customWidth="1"/>
    <col min="6" max="15" width="12.421875" style="1" customWidth="1"/>
    <col min="16" max="17" width="9.140625" style="1" customWidth="1"/>
    <col min="18" max="18" width="10.140625" style="1" bestFit="1" customWidth="1"/>
    <col min="19" max="16384" width="9.140625" style="1" customWidth="1"/>
  </cols>
  <sheetData>
    <row r="1" spans="1:2" ht="15">
      <c r="A1" s="46" t="s">
        <v>51</v>
      </c>
      <c r="B1" s="46"/>
    </row>
    <row r="2" spans="1:16" ht="61.5" customHeight="1">
      <c r="A2" s="53" t="s">
        <v>354</v>
      </c>
      <c r="B2" s="53"/>
      <c r="C2" s="53"/>
      <c r="D2" s="53"/>
      <c r="E2" s="53"/>
      <c r="F2" s="53"/>
      <c r="G2" s="53"/>
      <c r="H2" s="53"/>
      <c r="I2" s="53"/>
      <c r="J2" s="53"/>
      <c r="K2" s="53"/>
      <c r="L2" s="53"/>
      <c r="M2" s="53"/>
      <c r="N2" s="53"/>
      <c r="O2" s="53"/>
      <c r="P2" s="53"/>
    </row>
    <row r="3" spans="14:16" ht="18" customHeight="1">
      <c r="N3" s="47" t="s">
        <v>9</v>
      </c>
      <c r="O3" s="47"/>
      <c r="P3" s="47"/>
    </row>
    <row r="4" spans="1:16" ht="22.5" customHeight="1">
      <c r="A4" s="49" t="s">
        <v>0</v>
      </c>
      <c r="B4" s="49" t="s">
        <v>1</v>
      </c>
      <c r="C4" s="49" t="s">
        <v>2</v>
      </c>
      <c r="D4" s="49" t="s">
        <v>10</v>
      </c>
      <c r="E4" s="52" t="s">
        <v>3</v>
      </c>
      <c r="F4" s="52"/>
      <c r="G4" s="52"/>
      <c r="H4" s="52"/>
      <c r="I4" s="52"/>
      <c r="J4" s="52"/>
      <c r="K4" s="52"/>
      <c r="L4" s="52"/>
      <c r="M4" s="52"/>
      <c r="N4" s="52"/>
      <c r="O4" s="52"/>
      <c r="P4" s="49" t="s">
        <v>7</v>
      </c>
    </row>
    <row r="5" spans="1:16" ht="21.75" customHeight="1">
      <c r="A5" s="50"/>
      <c r="B5" s="50"/>
      <c r="C5" s="50"/>
      <c r="D5" s="50"/>
      <c r="E5" s="52" t="s">
        <v>355</v>
      </c>
      <c r="F5" s="52" t="s">
        <v>4</v>
      </c>
      <c r="G5" s="52"/>
      <c r="H5" s="52"/>
      <c r="I5" s="52" t="s">
        <v>5</v>
      </c>
      <c r="J5" s="52"/>
      <c r="K5" s="52"/>
      <c r="L5" s="52" t="s">
        <v>6</v>
      </c>
      <c r="M5" s="52"/>
      <c r="N5" s="52"/>
      <c r="O5" s="52"/>
      <c r="P5" s="50"/>
    </row>
    <row r="6" spans="1:16" ht="65.25" customHeight="1">
      <c r="A6" s="51"/>
      <c r="B6" s="51"/>
      <c r="C6" s="51"/>
      <c r="D6" s="51"/>
      <c r="E6" s="52"/>
      <c r="F6" s="19" t="s">
        <v>8</v>
      </c>
      <c r="G6" s="19" t="s">
        <v>11</v>
      </c>
      <c r="H6" s="19" t="s">
        <v>12</v>
      </c>
      <c r="I6" s="19" t="s">
        <v>13</v>
      </c>
      <c r="J6" s="19" t="s">
        <v>14</v>
      </c>
      <c r="K6" s="19" t="s">
        <v>15</v>
      </c>
      <c r="L6" s="19" t="s">
        <v>16</v>
      </c>
      <c r="M6" s="19" t="s">
        <v>17</v>
      </c>
      <c r="N6" s="19" t="s">
        <v>18</v>
      </c>
      <c r="O6" s="19" t="s">
        <v>19</v>
      </c>
      <c r="P6" s="51"/>
    </row>
    <row r="7" spans="1:17" ht="24" customHeight="1">
      <c r="A7" s="14" t="s">
        <v>31</v>
      </c>
      <c r="B7" s="16" t="s">
        <v>32</v>
      </c>
      <c r="C7" s="14"/>
      <c r="D7" s="40">
        <f>SUM(D22:D36)</f>
        <v>2755.81</v>
      </c>
      <c r="E7" s="40">
        <f>SUM(E22:E36)</f>
        <v>1679.81</v>
      </c>
      <c r="F7" s="40">
        <f aca="true" t="shared" si="0" ref="E7:O7">SUM(F22:F36)</f>
        <v>717.7280000000001</v>
      </c>
      <c r="G7" s="40">
        <f t="shared" si="0"/>
        <v>829</v>
      </c>
      <c r="H7" s="40">
        <f t="shared" si="0"/>
        <v>230.26</v>
      </c>
      <c r="I7" s="40">
        <f t="shared" si="0"/>
        <v>200.775</v>
      </c>
      <c r="J7" s="40">
        <f t="shared" si="0"/>
        <v>81</v>
      </c>
      <c r="K7" s="40">
        <f t="shared" si="0"/>
        <v>401.55</v>
      </c>
      <c r="L7" s="40">
        <f t="shared" si="0"/>
        <v>0</v>
      </c>
      <c r="M7" s="40">
        <f t="shared" si="0"/>
        <v>0</v>
      </c>
      <c r="N7" s="40">
        <f t="shared" si="0"/>
        <v>0</v>
      </c>
      <c r="O7" s="40">
        <f>SUM(O22:O36)</f>
        <v>1679.81</v>
      </c>
      <c r="P7" s="14"/>
      <c r="Q7" s="31"/>
    </row>
    <row r="8" spans="1:16" s="6" customFormat="1" ht="24.75" customHeight="1">
      <c r="A8" s="19" t="s">
        <v>22</v>
      </c>
      <c r="B8" s="8" t="s">
        <v>30</v>
      </c>
      <c r="C8" s="5"/>
      <c r="D8" s="5"/>
      <c r="E8" s="5"/>
      <c r="F8" s="5"/>
      <c r="G8" s="5"/>
      <c r="H8" s="5"/>
      <c r="I8" s="5"/>
      <c r="J8" s="5"/>
      <c r="K8" s="5"/>
      <c r="L8" s="5"/>
      <c r="M8" s="5"/>
      <c r="N8" s="5"/>
      <c r="O8" s="5"/>
      <c r="P8" s="5"/>
    </row>
    <row r="9" spans="1:16" s="6" customFormat="1" ht="14.25">
      <c r="A9" s="19">
        <v>1</v>
      </c>
      <c r="B9" s="8" t="s">
        <v>23</v>
      </c>
      <c r="C9" s="5"/>
      <c r="D9" s="5"/>
      <c r="E9" s="5"/>
      <c r="F9" s="5"/>
      <c r="G9" s="5"/>
      <c r="H9" s="5"/>
      <c r="I9" s="5"/>
      <c r="J9" s="5"/>
      <c r="K9" s="5"/>
      <c r="L9" s="5"/>
      <c r="M9" s="5"/>
      <c r="N9" s="5"/>
      <c r="O9" s="5"/>
      <c r="P9" s="5"/>
    </row>
    <row r="10" spans="1:16" s="6" customFormat="1" ht="14.25" hidden="1">
      <c r="A10" s="19" t="s">
        <v>41</v>
      </c>
      <c r="B10" s="8" t="s">
        <v>49</v>
      </c>
      <c r="C10" s="5"/>
      <c r="D10" s="5"/>
      <c r="E10" s="5"/>
      <c r="F10" s="5"/>
      <c r="G10" s="5"/>
      <c r="H10" s="5"/>
      <c r="I10" s="5"/>
      <c r="J10" s="5"/>
      <c r="K10" s="5"/>
      <c r="L10" s="5"/>
      <c r="M10" s="5"/>
      <c r="N10" s="5"/>
      <c r="O10" s="5"/>
      <c r="P10" s="5"/>
    </row>
    <row r="11" spans="1:16" s="6" customFormat="1" ht="14.25" hidden="1">
      <c r="A11" s="19" t="s">
        <v>44</v>
      </c>
      <c r="B11" s="8" t="s">
        <v>45</v>
      </c>
      <c r="C11" s="5"/>
      <c r="D11" s="5"/>
      <c r="E11" s="5"/>
      <c r="F11" s="5"/>
      <c r="G11" s="5"/>
      <c r="H11" s="5"/>
      <c r="I11" s="5"/>
      <c r="J11" s="5"/>
      <c r="K11" s="5"/>
      <c r="L11" s="5"/>
      <c r="M11" s="5"/>
      <c r="N11" s="5"/>
      <c r="O11" s="5"/>
      <c r="P11" s="5"/>
    </row>
    <row r="12" spans="1:16" s="13" customFormat="1" ht="15" hidden="1">
      <c r="A12" s="10" t="s">
        <v>24</v>
      </c>
      <c r="B12" s="11" t="s">
        <v>27</v>
      </c>
      <c r="C12" s="12"/>
      <c r="D12" s="12"/>
      <c r="E12" s="12"/>
      <c r="F12" s="12"/>
      <c r="G12" s="12"/>
      <c r="H12" s="12"/>
      <c r="I12" s="12"/>
      <c r="J12" s="12"/>
      <c r="K12" s="12"/>
      <c r="L12" s="12"/>
      <c r="M12" s="12"/>
      <c r="N12" s="12"/>
      <c r="O12" s="12"/>
      <c r="P12" s="12"/>
    </row>
    <row r="13" spans="1:16" ht="15" hidden="1">
      <c r="A13" s="4" t="s">
        <v>21</v>
      </c>
      <c r="B13" s="9" t="s">
        <v>25</v>
      </c>
      <c r="C13" s="3"/>
      <c r="D13" s="3"/>
      <c r="E13" s="3"/>
      <c r="F13" s="3"/>
      <c r="G13" s="3"/>
      <c r="H13" s="3"/>
      <c r="I13" s="3"/>
      <c r="J13" s="3"/>
      <c r="K13" s="3"/>
      <c r="L13" s="3"/>
      <c r="M13" s="3"/>
      <c r="N13" s="3"/>
      <c r="O13" s="3"/>
      <c r="P13" s="3"/>
    </row>
    <row r="14" spans="1:16" ht="15" hidden="1">
      <c r="A14" s="4" t="s">
        <v>21</v>
      </c>
      <c r="B14" s="9" t="s">
        <v>26</v>
      </c>
      <c r="C14" s="3"/>
      <c r="D14" s="3"/>
      <c r="E14" s="3"/>
      <c r="F14" s="3"/>
      <c r="G14" s="3"/>
      <c r="H14" s="3"/>
      <c r="I14" s="3"/>
      <c r="J14" s="3"/>
      <c r="K14" s="3"/>
      <c r="L14" s="3"/>
      <c r="M14" s="3"/>
      <c r="N14" s="3"/>
      <c r="O14" s="3"/>
      <c r="P14" s="3"/>
    </row>
    <row r="15" spans="1:16" s="13" customFormat="1" ht="15" hidden="1">
      <c r="A15" s="10" t="s">
        <v>24</v>
      </c>
      <c r="B15" s="11" t="s">
        <v>28</v>
      </c>
      <c r="C15" s="12"/>
      <c r="D15" s="12"/>
      <c r="E15" s="12"/>
      <c r="F15" s="12"/>
      <c r="G15" s="12"/>
      <c r="H15" s="12"/>
      <c r="I15" s="12"/>
      <c r="J15" s="12"/>
      <c r="K15" s="12"/>
      <c r="L15" s="12"/>
      <c r="M15" s="12"/>
      <c r="N15" s="12"/>
      <c r="O15" s="12"/>
      <c r="P15" s="12"/>
    </row>
    <row r="16" spans="1:16" ht="15" hidden="1">
      <c r="A16" s="4" t="s">
        <v>21</v>
      </c>
      <c r="B16" s="9" t="s">
        <v>25</v>
      </c>
      <c r="C16" s="3"/>
      <c r="D16" s="3"/>
      <c r="E16" s="3"/>
      <c r="F16" s="3"/>
      <c r="G16" s="3"/>
      <c r="H16" s="3"/>
      <c r="I16" s="3"/>
      <c r="J16" s="3"/>
      <c r="K16" s="3"/>
      <c r="L16" s="3"/>
      <c r="M16" s="3"/>
      <c r="N16" s="3"/>
      <c r="O16" s="3"/>
      <c r="P16" s="3"/>
    </row>
    <row r="17" spans="1:16" s="6" customFormat="1" ht="14.25" hidden="1">
      <c r="A17" s="19" t="s">
        <v>46</v>
      </c>
      <c r="B17" s="8" t="s">
        <v>45</v>
      </c>
      <c r="C17" s="5"/>
      <c r="D17" s="5"/>
      <c r="E17" s="5"/>
      <c r="F17" s="5"/>
      <c r="G17" s="5"/>
      <c r="H17" s="5"/>
      <c r="I17" s="5"/>
      <c r="J17" s="5"/>
      <c r="K17" s="5"/>
      <c r="L17" s="5"/>
      <c r="M17" s="5"/>
      <c r="N17" s="5"/>
      <c r="O17" s="5"/>
      <c r="P17" s="5"/>
    </row>
    <row r="18" spans="1:16" ht="15" hidden="1">
      <c r="A18" s="4"/>
      <c r="B18" s="9" t="s">
        <v>47</v>
      </c>
      <c r="C18" s="3"/>
      <c r="D18" s="3"/>
      <c r="E18" s="3"/>
      <c r="F18" s="3"/>
      <c r="G18" s="3"/>
      <c r="H18" s="3"/>
      <c r="I18" s="3"/>
      <c r="J18" s="3"/>
      <c r="K18" s="3"/>
      <c r="L18" s="3"/>
      <c r="M18" s="3"/>
      <c r="N18" s="3"/>
      <c r="O18" s="3"/>
      <c r="P18" s="3"/>
    </row>
    <row r="19" spans="1:16" ht="15" hidden="1">
      <c r="A19" s="19" t="s">
        <v>43</v>
      </c>
      <c r="B19" s="8" t="s">
        <v>42</v>
      </c>
      <c r="C19" s="3"/>
      <c r="D19" s="3"/>
      <c r="E19" s="3"/>
      <c r="F19" s="3"/>
      <c r="G19" s="3"/>
      <c r="H19" s="3"/>
      <c r="I19" s="3"/>
      <c r="J19" s="3"/>
      <c r="K19" s="3"/>
      <c r="L19" s="3"/>
      <c r="M19" s="3"/>
      <c r="N19" s="3"/>
      <c r="O19" s="3"/>
      <c r="P19" s="3"/>
    </row>
    <row r="20" spans="1:16" ht="15" hidden="1">
      <c r="A20" s="4"/>
      <c r="B20" s="9" t="s">
        <v>48</v>
      </c>
      <c r="C20" s="3"/>
      <c r="D20" s="3"/>
      <c r="E20" s="3"/>
      <c r="F20" s="3"/>
      <c r="G20" s="3"/>
      <c r="H20" s="3"/>
      <c r="I20" s="3"/>
      <c r="J20" s="3"/>
      <c r="K20" s="3"/>
      <c r="L20" s="3"/>
      <c r="M20" s="3"/>
      <c r="N20" s="3"/>
      <c r="O20" s="3"/>
      <c r="P20" s="3"/>
    </row>
    <row r="21" spans="1:16" s="6" customFormat="1" ht="14.25">
      <c r="A21" s="19">
        <v>2</v>
      </c>
      <c r="B21" s="8" t="s">
        <v>29</v>
      </c>
      <c r="C21" s="5"/>
      <c r="D21" s="5"/>
      <c r="E21" s="5"/>
      <c r="F21" s="5"/>
      <c r="G21" s="5"/>
      <c r="H21" s="5"/>
      <c r="I21" s="5"/>
      <c r="J21" s="5"/>
      <c r="K21" s="5"/>
      <c r="L21" s="5"/>
      <c r="M21" s="5"/>
      <c r="N21" s="5"/>
      <c r="O21" s="5"/>
      <c r="P21" s="5"/>
    </row>
    <row r="22" spans="1:16" s="13" customFormat="1" ht="45">
      <c r="A22" s="10"/>
      <c r="B22" s="11" t="s">
        <v>60</v>
      </c>
      <c r="C22" s="27" t="s">
        <v>193</v>
      </c>
      <c r="D22" s="12"/>
      <c r="E22" s="12"/>
      <c r="F22" s="12"/>
      <c r="G22" s="12"/>
      <c r="H22" s="12"/>
      <c r="I22" s="12"/>
      <c r="J22" s="12"/>
      <c r="K22" s="12"/>
      <c r="L22" s="12"/>
      <c r="M22" s="12"/>
      <c r="N22" s="12"/>
      <c r="O22" s="12"/>
      <c r="P22" s="12"/>
    </row>
    <row r="23" spans="1:16" ht="15">
      <c r="A23" s="10"/>
      <c r="B23" s="38" t="s">
        <v>27</v>
      </c>
      <c r="C23" s="3"/>
      <c r="D23" s="3"/>
      <c r="E23" s="3"/>
      <c r="F23" s="3"/>
      <c r="G23" s="3"/>
      <c r="H23" s="3"/>
      <c r="I23" s="3"/>
      <c r="J23" s="3"/>
      <c r="K23" s="3"/>
      <c r="L23" s="3"/>
      <c r="M23" s="3"/>
      <c r="N23" s="3"/>
      <c r="O23" s="3"/>
      <c r="P23" s="3"/>
    </row>
    <row r="24" spans="1:16" ht="15">
      <c r="A24" s="4"/>
      <c r="B24" s="9" t="s">
        <v>26</v>
      </c>
      <c r="C24" s="3"/>
      <c r="D24" s="3">
        <v>829</v>
      </c>
      <c r="E24" s="22">
        <f>O24</f>
        <v>829</v>
      </c>
      <c r="F24" s="3">
        <v>663.2</v>
      </c>
      <c r="G24" s="3">
        <f>F24+165.8</f>
        <v>829</v>
      </c>
      <c r="H24" s="3"/>
      <c r="I24" s="3"/>
      <c r="J24" s="3"/>
      <c r="K24" s="3"/>
      <c r="L24" s="3"/>
      <c r="M24" s="3"/>
      <c r="N24" s="3"/>
      <c r="O24" s="3">
        <f>G24</f>
        <v>829</v>
      </c>
      <c r="P24" s="3"/>
    </row>
    <row r="25" spans="1:16" ht="45">
      <c r="A25" s="4"/>
      <c r="B25" s="11" t="s">
        <v>61</v>
      </c>
      <c r="C25" s="3" t="s">
        <v>193</v>
      </c>
      <c r="D25" s="3"/>
      <c r="E25" s="3"/>
      <c r="F25" s="3"/>
      <c r="G25" s="3"/>
      <c r="H25" s="3"/>
      <c r="I25" s="3"/>
      <c r="J25" s="3"/>
      <c r="K25" s="3"/>
      <c r="L25" s="3"/>
      <c r="M25" s="3"/>
      <c r="N25" s="3"/>
      <c r="O25" s="3"/>
      <c r="P25" s="3"/>
    </row>
    <row r="26" spans="1:16" ht="15">
      <c r="A26" s="10"/>
      <c r="B26" s="38" t="s">
        <v>27</v>
      </c>
      <c r="C26" s="3"/>
      <c r="D26" s="3"/>
      <c r="E26" s="3"/>
      <c r="F26" s="3"/>
      <c r="G26" s="3"/>
      <c r="H26" s="3"/>
      <c r="I26" s="3"/>
      <c r="J26" s="3"/>
      <c r="K26" s="3"/>
      <c r="L26" s="3"/>
      <c r="M26" s="3"/>
      <c r="N26" s="3"/>
      <c r="O26" s="3"/>
      <c r="P26" s="3"/>
    </row>
    <row r="27" spans="1:16" ht="15">
      <c r="A27" s="4"/>
      <c r="B27" s="9" t="s">
        <v>26</v>
      </c>
      <c r="C27" s="3"/>
      <c r="D27" s="3">
        <v>94.25999999999999</v>
      </c>
      <c r="E27" s="39">
        <f>O27</f>
        <v>94.25999999999999</v>
      </c>
      <c r="F27" s="3">
        <v>51.528</v>
      </c>
      <c r="G27" s="3"/>
      <c r="H27" s="3">
        <f>F27+42.732</f>
        <v>94.25999999999999</v>
      </c>
      <c r="I27" s="3"/>
      <c r="J27" s="3"/>
      <c r="K27" s="3"/>
      <c r="L27" s="3"/>
      <c r="M27" s="3"/>
      <c r="N27" s="3"/>
      <c r="O27" s="3">
        <f>H27</f>
        <v>94.25999999999999</v>
      </c>
      <c r="P27" s="3"/>
    </row>
    <row r="28" spans="1:16" s="13" customFormat="1" ht="105">
      <c r="A28" s="10"/>
      <c r="B28" s="11" t="s">
        <v>62</v>
      </c>
      <c r="C28" s="27" t="s">
        <v>191</v>
      </c>
      <c r="D28" s="12"/>
      <c r="E28" s="12"/>
      <c r="F28" s="12"/>
      <c r="G28" s="12"/>
      <c r="H28" s="12"/>
      <c r="I28" s="12"/>
      <c r="J28" s="12"/>
      <c r="K28" s="12"/>
      <c r="L28" s="12"/>
      <c r="M28" s="12"/>
      <c r="N28" s="12"/>
      <c r="O28" s="12"/>
      <c r="P28" s="12" t="s">
        <v>356</v>
      </c>
    </row>
    <row r="29" spans="1:16" ht="15">
      <c r="A29" s="4"/>
      <c r="B29" s="9" t="s">
        <v>27</v>
      </c>
      <c r="C29" s="3"/>
      <c r="D29" s="3"/>
      <c r="E29" s="3"/>
      <c r="F29" s="3"/>
      <c r="G29" s="3"/>
      <c r="H29" s="3"/>
      <c r="I29" s="3"/>
      <c r="J29" s="3"/>
      <c r="K29" s="3"/>
      <c r="L29" s="3"/>
      <c r="M29" s="3"/>
      <c r="N29" s="3"/>
      <c r="O29" s="3"/>
      <c r="P29" s="3"/>
    </row>
    <row r="30" spans="1:18" s="6" customFormat="1" ht="15">
      <c r="A30" s="19"/>
      <c r="B30" s="9" t="s">
        <v>26</v>
      </c>
      <c r="C30" s="5"/>
      <c r="D30" s="39">
        <v>1477.55</v>
      </c>
      <c r="E30" s="22">
        <f>O30</f>
        <v>401.55</v>
      </c>
      <c r="F30" s="5"/>
      <c r="G30" s="5"/>
      <c r="H30" s="3"/>
      <c r="I30" s="3">
        <v>200.775</v>
      </c>
      <c r="J30" s="3"/>
      <c r="K30" s="3">
        <f>I30+200.775</f>
        <v>401.55</v>
      </c>
      <c r="L30" s="3"/>
      <c r="M30" s="3"/>
      <c r="N30" s="3"/>
      <c r="O30" s="3">
        <f>K30</f>
        <v>401.55</v>
      </c>
      <c r="P30" s="5"/>
      <c r="Q30" s="63"/>
      <c r="R30" s="63"/>
    </row>
    <row r="31" spans="1:16" ht="75">
      <c r="A31" s="10"/>
      <c r="B31" s="11" t="s">
        <v>63</v>
      </c>
      <c r="C31" s="3" t="s">
        <v>192</v>
      </c>
      <c r="D31" s="3"/>
      <c r="E31" s="3"/>
      <c r="F31" s="3"/>
      <c r="G31" s="3"/>
      <c r="H31" s="3"/>
      <c r="I31" s="3"/>
      <c r="J31" s="3"/>
      <c r="K31" s="3"/>
      <c r="L31" s="3"/>
      <c r="M31" s="3"/>
      <c r="N31" s="3"/>
      <c r="O31" s="3"/>
      <c r="P31" s="3"/>
    </row>
    <row r="32" spans="1:16" ht="15">
      <c r="A32" s="10"/>
      <c r="B32" s="38" t="s">
        <v>27</v>
      </c>
      <c r="C32" s="3"/>
      <c r="D32" s="3"/>
      <c r="E32" s="3"/>
      <c r="F32" s="3"/>
      <c r="G32" s="3"/>
      <c r="H32" s="3"/>
      <c r="I32" s="3"/>
      <c r="J32" s="3"/>
      <c r="K32" s="3"/>
      <c r="L32" s="3"/>
      <c r="M32" s="3"/>
      <c r="N32" s="3"/>
      <c r="O32" s="3"/>
      <c r="P32" s="3"/>
    </row>
    <row r="33" spans="1:16" ht="15">
      <c r="A33" s="4"/>
      <c r="B33" s="9" t="s">
        <v>26</v>
      </c>
      <c r="C33" s="3"/>
      <c r="D33" s="3">
        <v>81</v>
      </c>
      <c r="E33" s="22">
        <f>O33</f>
        <v>81</v>
      </c>
      <c r="F33" s="3">
        <v>3</v>
      </c>
      <c r="G33" s="3"/>
      <c r="H33" s="3">
        <f>F33+39</f>
        <v>42</v>
      </c>
      <c r="I33" s="3"/>
      <c r="J33" s="3">
        <f>H33+39</f>
        <v>81</v>
      </c>
      <c r="K33" s="3"/>
      <c r="L33" s="3"/>
      <c r="M33" s="3"/>
      <c r="N33" s="3"/>
      <c r="O33" s="3">
        <f>J33</f>
        <v>81</v>
      </c>
      <c r="P33" s="3"/>
    </row>
    <row r="34" spans="1:16" ht="30">
      <c r="A34" s="4"/>
      <c r="B34" s="11" t="s">
        <v>64</v>
      </c>
      <c r="C34" s="3" t="s">
        <v>191</v>
      </c>
      <c r="D34" s="3"/>
      <c r="E34" s="3"/>
      <c r="F34" s="3"/>
      <c r="G34" s="3"/>
      <c r="H34" s="3"/>
      <c r="I34" s="3"/>
      <c r="J34" s="3"/>
      <c r="K34" s="3"/>
      <c r="L34" s="3"/>
      <c r="M34" s="3"/>
      <c r="N34" s="3"/>
      <c r="O34" s="3"/>
      <c r="P34" s="3"/>
    </row>
    <row r="35" spans="1:16" ht="15">
      <c r="A35" s="10"/>
      <c r="B35" s="38" t="s">
        <v>27</v>
      </c>
      <c r="C35" s="3"/>
      <c r="D35" s="3"/>
      <c r="E35" s="3"/>
      <c r="F35" s="3"/>
      <c r="G35" s="3"/>
      <c r="H35" s="3"/>
      <c r="I35" s="3"/>
      <c r="J35" s="3"/>
      <c r="K35" s="3"/>
      <c r="L35" s="3"/>
      <c r="M35" s="3"/>
      <c r="N35" s="3"/>
      <c r="O35" s="3"/>
      <c r="P35" s="3"/>
    </row>
    <row r="36" spans="1:16" ht="15">
      <c r="A36" s="4"/>
      <c r="B36" s="9" t="s">
        <v>26</v>
      </c>
      <c r="C36" s="3"/>
      <c r="D36" s="41">
        <f>94+180</f>
        <v>274</v>
      </c>
      <c r="E36" s="22">
        <f>O36</f>
        <v>274</v>
      </c>
      <c r="F36" s="3"/>
      <c r="G36" s="3"/>
      <c r="H36" s="3">
        <v>94</v>
      </c>
      <c r="I36" s="3"/>
      <c r="J36" s="3"/>
      <c r="K36" s="3"/>
      <c r="L36" s="3"/>
      <c r="M36" s="3"/>
      <c r="N36" s="3"/>
      <c r="O36" s="3">
        <f>H36+180</f>
        <v>274</v>
      </c>
      <c r="P36" s="3"/>
    </row>
    <row r="37" spans="1:16" ht="15">
      <c r="A37" s="10"/>
      <c r="B37" s="11"/>
      <c r="C37" s="3"/>
      <c r="D37" s="3"/>
      <c r="E37" s="3"/>
      <c r="F37" s="3"/>
      <c r="G37" s="3"/>
      <c r="H37" s="3"/>
      <c r="I37" s="3"/>
      <c r="J37" s="3"/>
      <c r="K37" s="3"/>
      <c r="L37" s="3"/>
      <c r="M37" s="3"/>
      <c r="N37" s="3"/>
      <c r="O37" s="3"/>
      <c r="P37" s="3"/>
    </row>
    <row r="38" spans="1:16" ht="15">
      <c r="A38" s="4"/>
      <c r="B38" s="9"/>
      <c r="C38" s="3"/>
      <c r="D38" s="3"/>
      <c r="E38" s="3"/>
      <c r="F38" s="3"/>
      <c r="G38" s="3"/>
      <c r="H38" s="3"/>
      <c r="I38" s="3"/>
      <c r="J38" s="3"/>
      <c r="K38" s="3"/>
      <c r="L38" s="3"/>
      <c r="M38" s="3"/>
      <c r="N38" s="3"/>
      <c r="O38" s="3"/>
      <c r="P38" s="3"/>
    </row>
    <row r="39" spans="1:16" s="6" customFormat="1" ht="23.25" customHeight="1">
      <c r="A39" s="15" t="s">
        <v>33</v>
      </c>
      <c r="B39" s="17" t="s">
        <v>34</v>
      </c>
      <c r="C39" s="18"/>
      <c r="D39" s="18"/>
      <c r="E39" s="18"/>
      <c r="F39" s="18"/>
      <c r="G39" s="18"/>
      <c r="H39" s="18"/>
      <c r="I39" s="18"/>
      <c r="J39" s="18"/>
      <c r="K39" s="18"/>
      <c r="L39" s="18"/>
      <c r="M39" s="18"/>
      <c r="N39" s="18"/>
      <c r="O39" s="18"/>
      <c r="P39" s="18"/>
    </row>
    <row r="40" spans="1:16" ht="15">
      <c r="A40" s="19" t="s">
        <v>20</v>
      </c>
      <c r="B40" s="8" t="s">
        <v>30</v>
      </c>
      <c r="C40" s="3"/>
      <c r="D40" s="3"/>
      <c r="E40" s="3"/>
      <c r="F40" s="3"/>
      <c r="G40" s="3"/>
      <c r="H40" s="3"/>
      <c r="I40" s="3"/>
      <c r="J40" s="3"/>
      <c r="K40" s="3"/>
      <c r="L40" s="3"/>
      <c r="M40" s="3"/>
      <c r="N40" s="3"/>
      <c r="O40" s="3"/>
      <c r="P40" s="3"/>
    </row>
    <row r="41" spans="1:16" ht="15">
      <c r="A41" s="4"/>
      <c r="B41" s="9" t="s">
        <v>52</v>
      </c>
      <c r="C41" s="3"/>
      <c r="D41" s="3"/>
      <c r="E41" s="3"/>
      <c r="F41" s="3"/>
      <c r="G41" s="3"/>
      <c r="H41" s="3"/>
      <c r="I41" s="3"/>
      <c r="J41" s="3"/>
      <c r="K41" s="3"/>
      <c r="L41" s="3"/>
      <c r="M41" s="3"/>
      <c r="N41" s="3"/>
      <c r="O41" s="3"/>
      <c r="P41" s="3"/>
    </row>
    <row r="42" spans="1:16" s="6" customFormat="1" ht="21.75" customHeight="1">
      <c r="A42" s="15" t="s">
        <v>35</v>
      </c>
      <c r="B42" s="17" t="s">
        <v>36</v>
      </c>
      <c r="C42" s="18"/>
      <c r="D42" s="18"/>
      <c r="E42" s="18"/>
      <c r="F42" s="18"/>
      <c r="G42" s="18"/>
      <c r="H42" s="18"/>
      <c r="I42" s="18"/>
      <c r="J42" s="18"/>
      <c r="K42" s="18"/>
      <c r="L42" s="18"/>
      <c r="M42" s="18"/>
      <c r="N42" s="18"/>
      <c r="O42" s="18"/>
      <c r="P42" s="18"/>
    </row>
    <row r="43" spans="1:16" s="21" customFormat="1" ht="21.75" customHeight="1">
      <c r="A43" s="19" t="s">
        <v>20</v>
      </c>
      <c r="B43" s="8" t="s">
        <v>30</v>
      </c>
      <c r="C43" s="20"/>
      <c r="D43" s="20"/>
      <c r="E43" s="20"/>
      <c r="F43" s="20"/>
      <c r="G43" s="20"/>
      <c r="H43" s="20"/>
      <c r="I43" s="20"/>
      <c r="J43" s="20"/>
      <c r="K43" s="20"/>
      <c r="L43" s="20"/>
      <c r="M43" s="20"/>
      <c r="N43" s="20"/>
      <c r="O43" s="20"/>
      <c r="P43" s="20"/>
    </row>
    <row r="44" spans="1:16" ht="15">
      <c r="A44" s="4">
        <v>1</v>
      </c>
      <c r="B44" s="9" t="s">
        <v>37</v>
      </c>
      <c r="C44" s="3"/>
      <c r="D44" s="3"/>
      <c r="E44" s="3"/>
      <c r="F44" s="3"/>
      <c r="G44" s="3"/>
      <c r="H44" s="3"/>
      <c r="I44" s="3"/>
      <c r="J44" s="3"/>
      <c r="K44" s="3"/>
      <c r="L44" s="3"/>
      <c r="M44" s="3"/>
      <c r="N44" s="3"/>
      <c r="O44" s="3"/>
      <c r="P44" s="3"/>
    </row>
    <row r="45" spans="1:16" ht="15">
      <c r="A45" s="4">
        <v>2</v>
      </c>
      <c r="B45" s="9" t="s">
        <v>38</v>
      </c>
      <c r="C45" s="3"/>
      <c r="D45" s="3"/>
      <c r="E45" s="3"/>
      <c r="F45" s="3"/>
      <c r="G45" s="3"/>
      <c r="H45" s="3"/>
      <c r="I45" s="3"/>
      <c r="J45" s="3"/>
      <c r="K45" s="3"/>
      <c r="L45" s="3"/>
      <c r="M45" s="3"/>
      <c r="N45" s="3"/>
      <c r="O45" s="3"/>
      <c r="P45" s="3"/>
    </row>
    <row r="46" spans="1:16" ht="15">
      <c r="A46" s="4"/>
      <c r="B46" s="9"/>
      <c r="C46" s="3"/>
      <c r="D46" s="3"/>
      <c r="E46" s="3"/>
      <c r="F46" s="3"/>
      <c r="G46" s="3"/>
      <c r="H46" s="3"/>
      <c r="I46" s="3"/>
      <c r="J46" s="3"/>
      <c r="K46" s="3"/>
      <c r="L46" s="3"/>
      <c r="M46" s="3"/>
      <c r="N46" s="3"/>
      <c r="O46" s="3"/>
      <c r="P46" s="3"/>
    </row>
  </sheetData>
  <sheetProtection/>
  <mergeCells count="13">
    <mergeCell ref="E4:O4"/>
    <mergeCell ref="P4:P6"/>
    <mergeCell ref="E5:E6"/>
    <mergeCell ref="F5:H5"/>
    <mergeCell ref="I5:K5"/>
    <mergeCell ref="L5:O5"/>
    <mergeCell ref="A1:B1"/>
    <mergeCell ref="A2:P2"/>
    <mergeCell ref="N3:P3"/>
    <mergeCell ref="A4:A6"/>
    <mergeCell ref="B4:B6"/>
    <mergeCell ref="C4:C6"/>
    <mergeCell ref="D4:D6"/>
  </mergeCells>
  <printOptions horizontalCentered="1"/>
  <pageMargins left="0.1968503937007874" right="0.1968503937007874" top="0.5905511811023623" bottom="0.5905511811023623" header="0.1968503937007874" footer="0.1968503937007874"/>
  <pageSetup horizontalDpi="600" verticalDpi="600" orientation="landscape" paperSize="9" scale="65"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TruongTH</dc:creator>
  <cp:keywords/>
  <dc:description/>
  <cp:lastModifiedBy>TCKH</cp:lastModifiedBy>
  <cp:lastPrinted>2024-04-03T01:16:58Z</cp:lastPrinted>
  <dcterms:created xsi:type="dcterms:W3CDTF">2024-03-31T02:46:59Z</dcterms:created>
  <dcterms:modified xsi:type="dcterms:W3CDTF">2024-04-22T03:34:59Z</dcterms:modified>
  <cp:category/>
  <cp:version/>
  <cp:contentType/>
  <cp:contentStatus/>
</cp:coreProperties>
</file>